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ndrouch.UADFD01\Documents\ROZPOČTY\TU_0693  km  054,320_M_TC_Slaný u koupaliště\"/>
    </mc:Choice>
  </mc:AlternateContent>
  <bookViews>
    <workbookView xWindow="0" yWindow="0" windowWidth="25200" windowHeight="11385" activeTab="1"/>
  </bookViews>
  <sheets>
    <sheet name="Rekapitulace stavby" sheetId="1" r:id="rId1"/>
    <sheet name="20-16a-1-01 - Oprava most..." sheetId="2" r:id="rId2"/>
    <sheet name="20-16a-2-01 - Oprava most..." sheetId="3" r:id="rId3"/>
    <sheet name="20-16a-2-02 - Oprava most..." sheetId="4" r:id="rId4"/>
  </sheets>
  <definedNames>
    <definedName name="_xlnm._FilterDatabase" localSheetId="1" hidden="1">'20-16a-1-01 - Oprava most...'!$C$131:$K$283</definedName>
    <definedName name="_xlnm._FilterDatabase" localSheetId="2" hidden="1">'20-16a-2-01 - Oprava most...'!$C$125:$K$148</definedName>
    <definedName name="_xlnm._FilterDatabase" localSheetId="3" hidden="1">'20-16a-2-02 - Oprava most...'!$C$120:$K$125</definedName>
    <definedName name="_xlnm.Print_Titles" localSheetId="1">'20-16a-1-01 - Oprava most...'!$131:$131</definedName>
    <definedName name="_xlnm.Print_Titles" localSheetId="2">'20-16a-2-01 - Oprava most...'!$125:$125</definedName>
    <definedName name="_xlnm.Print_Titles" localSheetId="3">'20-16a-2-02 - Oprava most...'!$120:$120</definedName>
    <definedName name="_xlnm.Print_Titles" localSheetId="0">'Rekapitulace stavby'!$92:$92</definedName>
    <definedName name="_xlnm.Print_Area" localSheetId="1">'20-16a-1-01 - Oprava most...'!$C$4:$J$75,'20-16a-1-01 - Oprava most...'!$C$81:$J$111,'20-16a-1-01 - Oprava most...'!$C$117:$K$283</definedName>
    <definedName name="_xlnm.Print_Area" localSheetId="2">'20-16a-2-01 - Oprava most...'!$C$4:$J$75,'20-16a-2-01 - Oprava most...'!$C$81:$J$105,'20-16a-2-01 - Oprava most...'!$C$111:$K$148</definedName>
    <definedName name="_xlnm.Print_Area" localSheetId="3">'20-16a-2-02 - Oprava most...'!$C$4:$J$75,'20-16a-2-02 - Oprava most...'!$C$81:$J$100,'20-16a-2-02 - Oprava most...'!$C$106:$K$125</definedName>
    <definedName name="_xlnm.Print_Area" localSheetId="0">'Rekapitulace stavby'!$D$4:$AO$76,'Rekapitulace stavby'!$C$82:$AQ$100</definedName>
  </definedNames>
  <calcPr calcId="162913"/>
</workbook>
</file>

<file path=xl/calcChain.xml><?xml version="1.0" encoding="utf-8"?>
<calcChain xmlns="http://schemas.openxmlformats.org/spreadsheetml/2006/main">
  <c r="J39" i="4" l="1"/>
  <c r="J38" i="4"/>
  <c r="AY99" i="1"/>
  <c r="J37" i="4"/>
  <c r="AX99" i="1" s="1"/>
  <c r="BI124" i="4"/>
  <c r="BH124" i="4"/>
  <c r="BG124" i="4"/>
  <c r="F37" i="4" s="1"/>
  <c r="BB99" i="1" s="1"/>
  <c r="BF124" i="4"/>
  <c r="T124" i="4"/>
  <c r="T123" i="4" s="1"/>
  <c r="T122" i="4" s="1"/>
  <c r="T121" i="4" s="1"/>
  <c r="R124" i="4"/>
  <c r="R123" i="4"/>
  <c r="R122" i="4"/>
  <c r="R121" i="4" s="1"/>
  <c r="P124" i="4"/>
  <c r="P123" i="4"/>
  <c r="P122" i="4"/>
  <c r="P121" i="4" s="1"/>
  <c r="AU99" i="1" s="1"/>
  <c r="J117" i="4"/>
  <c r="F117" i="4"/>
  <c r="F115" i="4"/>
  <c r="E113" i="4"/>
  <c r="J92" i="4"/>
  <c r="F92" i="4"/>
  <c r="F90" i="4"/>
  <c r="E88" i="4"/>
  <c r="J26" i="4"/>
  <c r="E26" i="4"/>
  <c r="J118" i="4" s="1"/>
  <c r="J25" i="4"/>
  <c r="J20" i="4"/>
  <c r="E20" i="4"/>
  <c r="F118" i="4" s="1"/>
  <c r="J19" i="4"/>
  <c r="J14" i="4"/>
  <c r="J115" i="4"/>
  <c r="E7" i="4"/>
  <c r="E84" i="4"/>
  <c r="J39" i="3"/>
  <c r="J38" i="3"/>
  <c r="AY98" i="1" s="1"/>
  <c r="J37" i="3"/>
  <c r="AX98" i="1"/>
  <c r="BI147" i="3"/>
  <c r="BH147" i="3"/>
  <c r="BG147" i="3"/>
  <c r="BF147" i="3"/>
  <c r="T147" i="3"/>
  <c r="T146" i="3" s="1"/>
  <c r="R147" i="3"/>
  <c r="R146" i="3" s="1"/>
  <c r="P147" i="3"/>
  <c r="P146" i="3" s="1"/>
  <c r="BI145" i="3"/>
  <c r="BH145" i="3"/>
  <c r="BG145" i="3"/>
  <c r="BF145" i="3"/>
  <c r="T145" i="3"/>
  <c r="T144" i="3" s="1"/>
  <c r="R145" i="3"/>
  <c r="R144" i="3" s="1"/>
  <c r="P145" i="3"/>
  <c r="P144" i="3" s="1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T137" i="3" s="1"/>
  <c r="R138" i="3"/>
  <c r="R137" i="3" s="1"/>
  <c r="P138" i="3"/>
  <c r="P137" i="3" s="1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T128" i="3" s="1"/>
  <c r="R129" i="3"/>
  <c r="R128" i="3"/>
  <c r="P129" i="3"/>
  <c r="P128" i="3"/>
  <c r="J122" i="3"/>
  <c r="F122" i="3"/>
  <c r="F120" i="3"/>
  <c r="E118" i="3"/>
  <c r="J92" i="3"/>
  <c r="F92" i="3"/>
  <c r="F90" i="3"/>
  <c r="E88" i="3"/>
  <c r="J26" i="3"/>
  <c r="E26" i="3"/>
  <c r="J93" i="3" s="1"/>
  <c r="J25" i="3"/>
  <c r="J20" i="3"/>
  <c r="E20" i="3"/>
  <c r="F123" i="3" s="1"/>
  <c r="J19" i="3"/>
  <c r="J14" i="3"/>
  <c r="J120" i="3"/>
  <c r="E7" i="3"/>
  <c r="E114" i="3"/>
  <c r="J39" i="2"/>
  <c r="J38" i="2"/>
  <c r="AY96" i="1" s="1"/>
  <c r="J37" i="2"/>
  <c r="AX96" i="1"/>
  <c r="BI282" i="2"/>
  <c r="BH282" i="2"/>
  <c r="BG282" i="2"/>
  <c r="BF282" i="2"/>
  <c r="T282" i="2"/>
  <c r="T281" i="2" s="1"/>
  <c r="T280" i="2" s="1"/>
  <c r="R282" i="2"/>
  <c r="R281" i="2"/>
  <c r="R280" i="2" s="1"/>
  <c r="P282" i="2"/>
  <c r="P281" i="2" s="1"/>
  <c r="P280" i="2" s="1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T268" i="2"/>
  <c r="R269" i="2"/>
  <c r="R268" i="2"/>
  <c r="P269" i="2"/>
  <c r="P268" i="2" s="1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J128" i="2"/>
  <c r="F128" i="2"/>
  <c r="F126" i="2"/>
  <c r="E124" i="2"/>
  <c r="J92" i="2"/>
  <c r="F92" i="2"/>
  <c r="F90" i="2"/>
  <c r="E88" i="2"/>
  <c r="J26" i="2"/>
  <c r="E26" i="2"/>
  <c r="J129" i="2"/>
  <c r="J25" i="2"/>
  <c r="J20" i="2"/>
  <c r="E20" i="2"/>
  <c r="F129" i="2"/>
  <c r="J19" i="2"/>
  <c r="J14" i="2"/>
  <c r="J126" i="2"/>
  <c r="E7" i="2"/>
  <c r="E84" i="2" s="1"/>
  <c r="L90" i="1"/>
  <c r="AM90" i="1"/>
  <c r="AM89" i="1"/>
  <c r="L89" i="1"/>
  <c r="AM87" i="1"/>
  <c r="L87" i="1"/>
  <c r="L85" i="1"/>
  <c r="L84" i="1"/>
  <c r="J124" i="4"/>
  <c r="BK147" i="3"/>
  <c r="J145" i="3"/>
  <c r="BK142" i="3"/>
  <c r="BK141" i="3"/>
  <c r="J138" i="3"/>
  <c r="J133" i="3"/>
  <c r="J131" i="3"/>
  <c r="BK129" i="3"/>
  <c r="BK274" i="2"/>
  <c r="BK272" i="2"/>
  <c r="J265" i="2"/>
  <c r="BK263" i="2"/>
  <c r="BK254" i="2"/>
  <c r="J242" i="2"/>
  <c r="BK238" i="2"/>
  <c r="J236" i="2"/>
  <c r="J235" i="2"/>
  <c r="J231" i="2"/>
  <c r="J228" i="2"/>
  <c r="BK225" i="2"/>
  <c r="J224" i="2"/>
  <c r="BK221" i="2"/>
  <c r="BK218" i="2"/>
  <c r="BK217" i="2"/>
  <c r="BK211" i="2"/>
  <c r="J210" i="2"/>
  <c r="J207" i="2"/>
  <c r="J206" i="2"/>
  <c r="J204" i="2"/>
  <c r="J201" i="2"/>
  <c r="BK199" i="2"/>
  <c r="BK188" i="2"/>
  <c r="J187" i="2"/>
  <c r="BK181" i="2"/>
  <c r="J180" i="2"/>
  <c r="BK178" i="2"/>
  <c r="BK176" i="2"/>
  <c r="J173" i="2"/>
  <c r="BK171" i="2"/>
  <c r="BK169" i="2"/>
  <c r="BK167" i="2"/>
  <c r="BK166" i="2"/>
  <c r="BK160" i="2"/>
  <c r="BK152" i="2"/>
  <c r="BK143" i="2"/>
  <c r="J141" i="2"/>
  <c r="BK139" i="2"/>
  <c r="AS97" i="1"/>
  <c r="F39" i="4"/>
  <c r="J147" i="3"/>
  <c r="BK145" i="3"/>
  <c r="J142" i="3"/>
  <c r="BK138" i="3"/>
  <c r="J135" i="3"/>
  <c r="BK133" i="3"/>
  <c r="J129" i="3"/>
  <c r="BK282" i="2"/>
  <c r="J282" i="2"/>
  <c r="BK278" i="2"/>
  <c r="J276" i="2"/>
  <c r="J272" i="2"/>
  <c r="BK266" i="2"/>
  <c r="J263" i="2"/>
  <c r="J262" i="2"/>
  <c r="BK257" i="2"/>
  <c r="BK248" i="2"/>
  <c r="J247" i="2"/>
  <c r="J245" i="2"/>
  <c r="J243" i="2"/>
  <c r="BK242" i="2"/>
  <c r="J240" i="2"/>
  <c r="BK236" i="2"/>
  <c r="BK235" i="2"/>
  <c r="J232" i="2"/>
  <c r="BK227" i="2"/>
  <c r="BK223" i="2"/>
  <c r="J221" i="2"/>
  <c r="J220" i="2"/>
  <c r="J218" i="2"/>
  <c r="J217" i="2"/>
  <c r="J215" i="2"/>
  <c r="J213" i="2"/>
  <c r="BK210" i="2"/>
  <c r="BK201" i="2"/>
  <c r="BK197" i="2"/>
  <c r="J197" i="2"/>
  <c r="J196" i="2"/>
  <c r="J194" i="2"/>
  <c r="BK189" i="2"/>
  <c r="J185" i="2"/>
  <c r="J178" i="2"/>
  <c r="J176" i="2"/>
  <c r="J167" i="2"/>
  <c r="BK164" i="2"/>
  <c r="BK150" i="2"/>
  <c r="J147" i="2"/>
  <c r="BK145" i="2"/>
  <c r="J139" i="2"/>
  <c r="J138" i="2"/>
  <c r="J135" i="2"/>
  <c r="BK124" i="4"/>
  <c r="J141" i="3"/>
  <c r="BK135" i="3"/>
  <c r="BK131" i="3"/>
  <c r="J274" i="2"/>
  <c r="BK269" i="2"/>
  <c r="J254" i="2"/>
  <c r="J252" i="2"/>
  <c r="BK250" i="2"/>
  <c r="J248" i="2"/>
  <c r="BK243" i="2"/>
  <c r="BK240" i="2"/>
  <c r="J238" i="2"/>
  <c r="BK233" i="2"/>
  <c r="BK231" i="2"/>
  <c r="BK229" i="2"/>
  <c r="BK228" i="2"/>
  <c r="J225" i="2"/>
  <c r="BK224" i="2"/>
  <c r="J223" i="2"/>
  <c r="BK220" i="2"/>
  <c r="BK213" i="2"/>
  <c r="J211" i="2"/>
  <c r="BK207" i="2"/>
  <c r="BK206" i="2"/>
  <c r="BK204" i="2"/>
  <c r="J199" i="2"/>
  <c r="J183" i="2"/>
  <c r="BK180" i="2"/>
  <c r="BK173" i="2"/>
  <c r="J171" i="2"/>
  <c r="J166" i="2"/>
  <c r="BK155" i="2"/>
  <c r="J152" i="2"/>
  <c r="J150" i="2"/>
  <c r="BK147" i="2"/>
  <c r="J145" i="2"/>
  <c r="J144" i="2"/>
  <c r="J143" i="2"/>
  <c r="BK141" i="2"/>
  <c r="BK138" i="2"/>
  <c r="BK135" i="2"/>
  <c r="J278" i="2"/>
  <c r="BK276" i="2"/>
  <c r="J269" i="2"/>
  <c r="J266" i="2"/>
  <c r="BK265" i="2"/>
  <c r="BK262" i="2"/>
  <c r="J257" i="2"/>
  <c r="BK252" i="2"/>
  <c r="J250" i="2"/>
  <c r="BK247" i="2"/>
  <c r="BK245" i="2"/>
  <c r="J233" i="2"/>
  <c r="BK232" i="2"/>
  <c r="J229" i="2"/>
  <c r="J227" i="2"/>
  <c r="BK215" i="2"/>
  <c r="BK196" i="2"/>
  <c r="BK194" i="2"/>
  <c r="J189" i="2"/>
  <c r="J188" i="2"/>
  <c r="BK187" i="2"/>
  <c r="BK185" i="2"/>
  <c r="BK183" i="2"/>
  <c r="J181" i="2"/>
  <c r="J169" i="2"/>
  <c r="J164" i="2"/>
  <c r="J160" i="2"/>
  <c r="J155" i="2"/>
  <c r="BK144" i="2"/>
  <c r="AS95" i="1"/>
  <c r="F38" i="4"/>
  <c r="BC99" i="1"/>
  <c r="J36" i="4"/>
  <c r="AW99" i="1"/>
  <c r="R134" i="2" l="1"/>
  <c r="R175" i="2"/>
  <c r="BK134" i="2"/>
  <c r="BK154" i="2"/>
  <c r="J154" i="2" s="1"/>
  <c r="J100" i="2" s="1"/>
  <c r="T154" i="2"/>
  <c r="T175" i="2"/>
  <c r="BK209" i="2"/>
  <c r="J209" i="2"/>
  <c r="J104" i="2"/>
  <c r="T209" i="2"/>
  <c r="T256" i="2"/>
  <c r="R271" i="2"/>
  <c r="R270" i="2"/>
  <c r="P134" i="2"/>
  <c r="P154" i="2"/>
  <c r="BK175" i="2"/>
  <c r="J175" i="2"/>
  <c r="J101" i="2"/>
  <c r="BK193" i="2"/>
  <c r="J193" i="2"/>
  <c r="J102" i="2"/>
  <c r="R193" i="2"/>
  <c r="BK203" i="2"/>
  <c r="J203" i="2"/>
  <c r="J103" i="2"/>
  <c r="R203" i="2"/>
  <c r="R209" i="2"/>
  <c r="P256" i="2"/>
  <c r="BK271" i="2"/>
  <c r="J271" i="2"/>
  <c r="J108" i="2" s="1"/>
  <c r="P271" i="2"/>
  <c r="P270" i="2"/>
  <c r="T134" i="2"/>
  <c r="R154" i="2"/>
  <c r="P175" i="2"/>
  <c r="P193" i="2"/>
  <c r="T193" i="2"/>
  <c r="P203" i="2"/>
  <c r="T203" i="2"/>
  <c r="P209" i="2"/>
  <c r="BK256" i="2"/>
  <c r="J256" i="2" s="1"/>
  <c r="J105" i="2" s="1"/>
  <c r="R256" i="2"/>
  <c r="T271" i="2"/>
  <c r="T270" i="2" s="1"/>
  <c r="BK130" i="3"/>
  <c r="J130" i="3"/>
  <c r="J100" i="3"/>
  <c r="P130" i="3"/>
  <c r="R130" i="3"/>
  <c r="T130" i="3"/>
  <c r="T127" i="3" s="1"/>
  <c r="T126" i="3" s="1"/>
  <c r="BK140" i="3"/>
  <c r="J140" i="3"/>
  <c r="J102" i="3" s="1"/>
  <c r="P140" i="3"/>
  <c r="P127" i="3" s="1"/>
  <c r="P126" i="3" s="1"/>
  <c r="AU98" i="1" s="1"/>
  <c r="AU97" i="1" s="1"/>
  <c r="R140" i="3"/>
  <c r="R127" i="3" s="1"/>
  <c r="R126" i="3" s="1"/>
  <c r="T140" i="3"/>
  <c r="J93" i="2"/>
  <c r="BE138" i="2"/>
  <c r="BE145" i="2"/>
  <c r="BE150" i="2"/>
  <c r="BE166" i="2"/>
  <c r="BE169" i="2"/>
  <c r="BE173" i="2"/>
  <c r="BE176" i="2"/>
  <c r="BE178" i="2"/>
  <c r="BE201" i="2"/>
  <c r="BE204" i="2"/>
  <c r="BE206" i="2"/>
  <c r="BE207" i="2"/>
  <c r="BE210" i="2"/>
  <c r="BE211" i="2"/>
  <c r="BE217" i="2"/>
  <c r="BE218" i="2"/>
  <c r="BE220" i="2"/>
  <c r="BE221" i="2"/>
  <c r="BE223" i="2"/>
  <c r="BE227" i="2"/>
  <c r="BE233" i="2"/>
  <c r="BE236" i="2"/>
  <c r="BE238" i="2"/>
  <c r="BE240" i="2"/>
  <c r="BE242" i="2"/>
  <c r="BE248" i="2"/>
  <c r="BE254" i="2"/>
  <c r="E120" i="2"/>
  <c r="BE139" i="2"/>
  <c r="BE160" i="2"/>
  <c r="BE164" i="2"/>
  <c r="BE167" i="2"/>
  <c r="BE181" i="2"/>
  <c r="BE188" i="2"/>
  <c r="BE199" i="2"/>
  <c r="BE215" i="2"/>
  <c r="BE225" i="2"/>
  <c r="BE235" i="2"/>
  <c r="BE257" i="2"/>
  <c r="BE265" i="2"/>
  <c r="BE272" i="2"/>
  <c r="BE276" i="2"/>
  <c r="J90" i="3"/>
  <c r="F93" i="3"/>
  <c r="J123" i="3"/>
  <c r="BE133" i="3"/>
  <c r="J90" i="4"/>
  <c r="E109" i="4"/>
  <c r="F93" i="2"/>
  <c r="BE141" i="2"/>
  <c r="BE143" i="2"/>
  <c r="BE152" i="2"/>
  <c r="BE155" i="2"/>
  <c r="BE171" i="2"/>
  <c r="BE180" i="2"/>
  <c r="BE185" i="2"/>
  <c r="BE187" i="2"/>
  <c r="BE224" i="2"/>
  <c r="BE228" i="2"/>
  <c r="BE231" i="2"/>
  <c r="BE252" i="2"/>
  <c r="BE263" i="2"/>
  <c r="BE269" i="2"/>
  <c r="BE274" i="2"/>
  <c r="BE278" i="2"/>
  <c r="BE282" i="2"/>
  <c r="BK268" i="2"/>
  <c r="J268" i="2" s="1"/>
  <c r="J106" i="2" s="1"/>
  <c r="BK281" i="2"/>
  <c r="J281" i="2"/>
  <c r="J110" i="2" s="1"/>
  <c r="E84" i="3"/>
  <c r="BE135" i="3"/>
  <c r="BE141" i="3"/>
  <c r="BE145" i="3"/>
  <c r="BE147" i="3"/>
  <c r="J90" i="2"/>
  <c r="BE135" i="2"/>
  <c r="BE144" i="2"/>
  <c r="BE147" i="2"/>
  <c r="BE183" i="2"/>
  <c r="BE189" i="2"/>
  <c r="BE194" i="2"/>
  <c r="BE196" i="2"/>
  <c r="BE197" i="2"/>
  <c r="BE213" i="2"/>
  <c r="BE229" i="2"/>
  <c r="BE232" i="2"/>
  <c r="BE243" i="2"/>
  <c r="BE245" i="2"/>
  <c r="BE247" i="2"/>
  <c r="BE250" i="2"/>
  <c r="BE262" i="2"/>
  <c r="BE266" i="2"/>
  <c r="BE129" i="3"/>
  <c r="BE131" i="3"/>
  <c r="BE138" i="3"/>
  <c r="BE142" i="3"/>
  <c r="BK128" i="3"/>
  <c r="J128" i="3"/>
  <c r="J99" i="3"/>
  <c r="BK137" i="3"/>
  <c r="J137" i="3" s="1"/>
  <c r="J101" i="3" s="1"/>
  <c r="BK144" i="3"/>
  <c r="J144" i="3"/>
  <c r="J103" i="3" s="1"/>
  <c r="BK146" i="3"/>
  <c r="J146" i="3"/>
  <c r="J104" i="3"/>
  <c r="F93" i="4"/>
  <c r="J93" i="4"/>
  <c r="BE124" i="4"/>
  <c r="J35" i="4" s="1"/>
  <c r="AV99" i="1" s="1"/>
  <c r="AT99" i="1" s="1"/>
  <c r="BD99" i="1"/>
  <c r="BK123" i="4"/>
  <c r="J123" i="4"/>
  <c r="J99" i="4"/>
  <c r="F37" i="2"/>
  <c r="BB96" i="1" s="1"/>
  <c r="BB95" i="1" s="1"/>
  <c r="F38" i="2"/>
  <c r="BC96" i="1"/>
  <c r="BC95" i="1" s="1"/>
  <c r="AY95" i="1" s="1"/>
  <c r="F36" i="2"/>
  <c r="BA96" i="1"/>
  <c r="BA95" i="1" s="1"/>
  <c r="AW95" i="1" s="1"/>
  <c r="F38" i="3"/>
  <c r="BC98" i="1"/>
  <c r="BC97" i="1" s="1"/>
  <c r="AY97" i="1" s="1"/>
  <c r="F37" i="3"/>
  <c r="BB98" i="1"/>
  <c r="BB97" i="1" s="1"/>
  <c r="AX97" i="1" s="1"/>
  <c r="AS94" i="1"/>
  <c r="F36" i="4"/>
  <c r="BA99" i="1" s="1"/>
  <c r="J36" i="2"/>
  <c r="AW96" i="1"/>
  <c r="F36" i="3"/>
  <c r="BA98" i="1" s="1"/>
  <c r="J36" i="3"/>
  <c r="AW98" i="1"/>
  <c r="F39" i="3"/>
  <c r="BD98" i="1" s="1"/>
  <c r="F39" i="2"/>
  <c r="BD96" i="1"/>
  <c r="BD95" i="1"/>
  <c r="BK133" i="2" l="1"/>
  <c r="J133" i="2" s="1"/>
  <c r="J98" i="2" s="1"/>
  <c r="T133" i="2"/>
  <c r="T132" i="2" s="1"/>
  <c r="R133" i="2"/>
  <c r="R132" i="2"/>
  <c r="P133" i="2"/>
  <c r="P132" i="2" s="1"/>
  <c r="AU96" i="1" s="1"/>
  <c r="AU95" i="1" s="1"/>
  <c r="AU94" i="1" s="1"/>
  <c r="J134" i="2"/>
  <c r="J99" i="2"/>
  <c r="BK270" i="2"/>
  <c r="J270" i="2"/>
  <c r="J107" i="2"/>
  <c r="BK280" i="2"/>
  <c r="J280" i="2" s="1"/>
  <c r="J109" i="2" s="1"/>
  <c r="BK127" i="3"/>
  <c r="J127" i="3"/>
  <c r="J98" i="3" s="1"/>
  <c r="BK122" i="4"/>
  <c r="J122" i="4"/>
  <c r="J98" i="4"/>
  <c r="BB94" i="1"/>
  <c r="W31" i="1"/>
  <c r="F35" i="4"/>
  <c r="AZ99" i="1"/>
  <c r="F35" i="3"/>
  <c r="AZ98" i="1"/>
  <c r="AX95" i="1"/>
  <c r="BC94" i="1"/>
  <c r="AY94" i="1"/>
  <c r="F35" i="2"/>
  <c r="AZ96" i="1" s="1"/>
  <c r="AZ95" i="1" s="1"/>
  <c r="AV95" i="1" s="1"/>
  <c r="AT95" i="1" s="1"/>
  <c r="BD97" i="1"/>
  <c r="J35" i="3"/>
  <c r="AV98" i="1"/>
  <c r="AT98" i="1"/>
  <c r="BA97" i="1"/>
  <c r="AW97" i="1"/>
  <c r="J35" i="2"/>
  <c r="AV96" i="1"/>
  <c r="AT96" i="1" s="1"/>
  <c r="BK132" i="2" l="1"/>
  <c r="J132" i="2"/>
  <c r="J97" i="2"/>
  <c r="BK126" i="3"/>
  <c r="J126" i="3" s="1"/>
  <c r="J97" i="3" s="1"/>
  <c r="BK121" i="4"/>
  <c r="J121" i="4"/>
  <c r="J97" i="4" s="1"/>
  <c r="BD94" i="1"/>
  <c r="W33" i="1"/>
  <c r="AZ97" i="1"/>
  <c r="AV97" i="1" s="1"/>
  <c r="AT97" i="1" s="1"/>
  <c r="BA94" i="1"/>
  <c r="W30" i="1"/>
  <c r="W32" i="1"/>
  <c r="AX94" i="1"/>
  <c r="AZ94" i="1" l="1"/>
  <c r="W29" i="1" s="1"/>
  <c r="AW94" i="1"/>
  <c r="AK30" i="1"/>
  <c r="J32" i="4"/>
  <c r="AG99" i="1" s="1"/>
  <c r="AN99" i="1" s="1"/>
  <c r="J32" i="3"/>
  <c r="AG98" i="1" s="1"/>
  <c r="AN98" i="1" s="1"/>
  <c r="J32" i="2"/>
  <c r="AG96" i="1"/>
  <c r="AG95" i="1" s="1"/>
  <c r="AN96" i="1" l="1"/>
  <c r="AN95" i="1"/>
  <c r="J41" i="2"/>
  <c r="J41" i="4"/>
  <c r="J41" i="3"/>
  <c r="AG97" i="1"/>
  <c r="AN97" i="1"/>
  <c r="AV94" i="1"/>
  <c r="AK29" i="1" s="1"/>
  <c r="AG94" i="1" l="1"/>
  <c r="AK26" i="1"/>
  <c r="AK35" i="1"/>
  <c r="AT94" i="1"/>
  <c r="AN94" i="1" l="1"/>
</calcChain>
</file>

<file path=xl/sharedStrings.xml><?xml version="1.0" encoding="utf-8"?>
<sst xmlns="http://schemas.openxmlformats.org/spreadsheetml/2006/main" count="2522" uniqueCount="589">
  <si>
    <t>Export Komplet</t>
  </si>
  <si>
    <t/>
  </si>
  <si>
    <t>2.0</t>
  </si>
  <si>
    <t>ZAMOK</t>
  </si>
  <si>
    <t>False</t>
  </si>
  <si>
    <t>{1da0bcb8-bd86-4e78-b31f-a5d34f578290}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</si>
  <si>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</si>
  <si>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</si>
  <si>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</si>
  <si>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</si>
  <si>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</si>
  <si>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</si>
  <si>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</si>
  <si>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</si>
  <si>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20-16a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</si>
  <si>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</si>
  <si>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</si>
  <si>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v km 54,320 trati Podlešín - Obrnice</t>
  </si>
  <si>
    <t>KSO:</t>
  </si>
  <si>
    <t>821</t>
  </si>
  <si>
    <t>CC-CZ:</t>
  </si>
  <si>
    <t>Místo:</t>
  </si>
  <si>
    <t>Slaný u koupaliště</t>
  </si>
  <si>
    <t>Datum:</t>
  </si>
  <si>
    <t>23. 2. 2021</t>
  </si>
  <si>
    <t>CZ-CPV:</t>
  </si>
  <si>
    <t>45000000-7</t>
  </si>
  <si>
    <t>CZ-CPA:</t>
  </si>
  <si>
    <t>42</t>
  </si>
  <si>
    <t>Zadavatel:</t>
  </si>
  <si>
    <t>IČ:</t>
  </si>
  <si>
    <t>70994234</t>
  </si>
  <si>
    <t>Správa železnic, státní organizace</t>
  </si>
  <si>
    <t>DIČ:</t>
  </si>
  <si>
    <t>CZ 70994234</t>
  </si>
  <si>
    <t>Uchazeč:</t>
  </si>
  <si>
    <t>Vyplň údaj</t>
  </si>
  <si>
    <t>Projektant:</t>
  </si>
  <si>
    <t>45274983</t>
  </si>
  <si>
    <t>TOP CON SERVIS s.r.o.</t>
  </si>
  <si>
    <t>CZ45274983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</si>
  <si>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</si>
  <si>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</si>
  <si>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</si>
  <si>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</si>
  <si>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</si>
  <si>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</si>
  <si>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</si>
  <si>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</si>
  <si>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</si>
  <si>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</si>
  <si>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</si>
  <si>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</si>
  <si>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</si>
  <si>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</si>
  <si>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</si>
  <si>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</si>
  <si>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</si>
  <si>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</si>
  <si>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</si>
  <si>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</si>
  <si>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</si>
  <si>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</si>
  <si>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</si>
  <si>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</si>
  <si>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</si>
  <si>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</si>
  <si>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</si>
  <si>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</si>
  <si>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</si>
  <si>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</si>
  <si>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</si>
  <si>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</si>
  <si>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</si>
  <si>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</si>
  <si>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</si>
  <si>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</si>
  <si>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</si>
  <si>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</si>
  <si>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</si>
  <si>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</si>
  <si>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</si>
  <si>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</si>
  <si>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</si>
  <si>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</si>
  <si>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</si>
  <si>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</si>
  <si>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</si>
  <si>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</si>
  <si>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20-16a-1</t>
  </si>
  <si>
    <t>Oprava mostu v km 54,320 trati Podlešín - Obrnice _ Most - spodní stavba</t>
  </si>
  <si>
    <t>ING</t>
  </si>
  <si>
    <t>1</t>
  </si>
  <si>
    <t>{e435d228-3116-4066-8fd5-38e362189a8f}</t>
  </si>
  <si>
    <t>2</t>
  </si>
  <si>
    <t>/</t>
  </si>
  <si>
    <t>20-16a-1/01</t>
  </si>
  <si>
    <t>Soupis</t>
  </si>
  <si>
    <t>{d5fbd1fb-b795-452a-a82e-5379bcbab5b5}</t>
  </si>
  <si>
    <t>20-16a-2</t>
  </si>
  <si>
    <t>Oprava mostu v km 54,320 trati Podlešín - Obrnice _ VRN a DSPS</t>
  </si>
  <si>
    <t>VON</t>
  </si>
  <si>
    <t>{08651d2c-4714-4a63-87da-62afb60874d9}</t>
  </si>
  <si>
    <t>20-16a-2/01</t>
  </si>
  <si>
    <t xml:space="preserve">Oprava mostu v km 54,320 trati Podlešín - Obrnice _ VRN </t>
  </si>
  <si>
    <t>{0614b362-fae6-4073-85cf-641b08c80b51}</t>
  </si>
  <si>
    <t>20-16a-2/02</t>
  </si>
  <si>
    <t>Oprava mostu v km 54,320 trati Podlešín - Obrnice _ DSPS</t>
  </si>
  <si>
    <t>{2a16ffd7-f5f6-4a1e-aaf8-d880da48fd37}</t>
  </si>
  <si>
    <t>KRYCÍ LIST SOUPISU PRACÍ</t>
  </si>
  <si>
    <t>Objekt:</t>
  </si>
  <si>
    <t>20-16a-1 - Oprava mostu v km 54,320 trati Podlešín - Obrnice _ Most - spodní stavba</t>
  </si>
  <si>
    <t>Soupis:</t>
  </si>
  <si>
    <t>20-16a-1/01 - Oprava mostu v km 54,320 trati Podlešín - Obrnice _ Most - spodní stavba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</si>
  <si>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</si>
  <si>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</si>
  <si>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</si>
  <si>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</si>
  <si>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</si>
  <si>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</si>
  <si>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</si>
  <si>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</si>
  <si>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</si>
  <si>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</si>
  <si>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</si>
  <si>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</si>
  <si>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</si>
  <si>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</si>
  <si>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</si>
  <si>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</si>
  <si>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</si>
  <si>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</si>
  <si>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</si>
  <si>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</si>
  <si>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</si>
  <si>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</si>
  <si>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</si>
  <si>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</si>
  <si>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</si>
  <si>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</si>
  <si>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</si>
  <si>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</si>
  <si>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</si>
  <si>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</si>
  <si>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</si>
  <si>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</si>
  <si>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</si>
  <si>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</si>
  <si>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</si>
  <si>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</si>
  <si>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111111313</t>
  </si>
  <si>
    <t>Odstranění ruderálního porostu do 100 m2 naložení a odvoz do 20 km ve svahu do 1:1</t>
  </si>
  <si>
    <t>m2</t>
  </si>
  <si>
    <t>CS ÚRS 2021 01</t>
  </si>
  <si>
    <t>4</t>
  </si>
  <si>
    <t>359055691</t>
  </si>
  <si>
    <t>P</t>
  </si>
  <si>
    <t xml:space="preserve">Poznámka k položce:_x000D_
uvažováno cca 50% z celkové severní plochy upravovaných svahů, uvažováno cca 25% z celkové jížní plochy upravovaných svahů	_x000D_
</t>
  </si>
  <si>
    <t>VV</t>
  </si>
  <si>
    <t>"uvažováno cca 50% z celkové plochy upravovaných svahů"     0,5*(128,8+89,6)</t>
  </si>
  <si>
    <t>111209111</t>
  </si>
  <si>
    <t>Spálení proutí a klestu</t>
  </si>
  <si>
    <t>1857159135</t>
  </si>
  <si>
    <t>3</t>
  </si>
  <si>
    <t>122252502</t>
  </si>
  <si>
    <t>Odkopávky a prokopávky nezapažené pro spodní stavbu železnic v hornině třídy těžitelnosti I, skupiny 3 objem do 1000 m3 strojně</t>
  </si>
  <si>
    <t>m3</t>
  </si>
  <si>
    <t>-169979817</t>
  </si>
  <si>
    <t>"odkopávky pro římsy"     2,8*(8,5+8,8)</t>
  </si>
  <si>
    <t>151101101</t>
  </si>
  <si>
    <t>Zřízení příložného pažení a rozepření stěn rýh hl do 2 m</t>
  </si>
  <si>
    <t>1024099280</t>
  </si>
  <si>
    <t>"pro římsy mostu"     (14,0*1,0)*2</t>
  </si>
  <si>
    <t>5</t>
  </si>
  <si>
    <t>151101111</t>
  </si>
  <si>
    <t>Odstranění příložného pažení a rozepření stěn rýh hl do 2 m</t>
  </si>
  <si>
    <t>1887774495</t>
  </si>
  <si>
    <t>6</t>
  </si>
  <si>
    <t>162751117</t>
  </si>
  <si>
    <t>Vodorovné přemístění do 10000 m výkopku/sypaniny z horniny třídy těžitelnosti I, skupiny 1 až 3</t>
  </si>
  <si>
    <t>1914250818</t>
  </si>
  <si>
    <t>7</t>
  </si>
  <si>
    <t>162751119</t>
  </si>
  <si>
    <t>Příplatek k vodorovnému přemístění výkopku/sypaniny z horniny třídy těžitelnosti I, skupiny 1 až 3 ZKD 1000 m přes 10000 m</t>
  </si>
  <si>
    <t>-148334223</t>
  </si>
  <si>
    <t>"předpokládaná skládka DESTRO Kladno 14,0 km"     48,44*4</t>
  </si>
  <si>
    <t>8</t>
  </si>
  <si>
    <t>171201221</t>
  </si>
  <si>
    <t>Poplatek za uložení na skládce (skládkovné) zeminy a kamení kód odpadu 17 05 04</t>
  </si>
  <si>
    <t>t</t>
  </si>
  <si>
    <t>-1052467575</t>
  </si>
  <si>
    <t>48,44*1,5</t>
  </si>
  <si>
    <t>72,66*1,8 'Přepočtené koeficientem množství</t>
  </si>
  <si>
    <t>9</t>
  </si>
  <si>
    <t>175111101</t>
  </si>
  <si>
    <t>Obsypání potrubí ručně sypaninou bez prohození, uloženou do 3 m</t>
  </si>
  <si>
    <t>-1866222076</t>
  </si>
  <si>
    <t>"vsakovací jímky"    0.785*4</t>
  </si>
  <si>
    <t>10</t>
  </si>
  <si>
    <t>M</t>
  </si>
  <si>
    <t>58343959</t>
  </si>
  <si>
    <t>kamenivo drcené hrubé frakce 32/63</t>
  </si>
  <si>
    <t>633586343</t>
  </si>
  <si>
    <t>3,14*1,7 'Přepočtené koeficientem množství</t>
  </si>
  <si>
    <t>Zakládání</t>
  </si>
  <si>
    <t>11</t>
  </si>
  <si>
    <t>221213121</t>
  </si>
  <si>
    <t>Vrty pro injektování za rubem ostění přenosnými kladivy hornina tř IV</t>
  </si>
  <si>
    <t>m</t>
  </si>
  <si>
    <t>64</t>
  </si>
  <si>
    <t>1822830380</t>
  </si>
  <si>
    <t>"délka 0,45 m"    10,0</t>
  </si>
  <si>
    <t>"délka 0,75 m"    86,0</t>
  </si>
  <si>
    <t>"délka 2, m"     330,0</t>
  </si>
  <si>
    <t>Součet</t>
  </si>
  <si>
    <t>12</t>
  </si>
  <si>
    <t>221213129</t>
  </si>
  <si>
    <t>Příplatek za vrty dovrchní pro injektování za rubem ostění přenosnými kladivy hornina tř IV</t>
  </si>
  <si>
    <t>356418710</t>
  </si>
  <si>
    <t>13</t>
  </si>
  <si>
    <t>242111113</t>
  </si>
  <si>
    <t>Osazení pláště kopané studny z betonových skruží celokruhových DN 1 m</t>
  </si>
  <si>
    <t>-757824176</t>
  </si>
  <si>
    <t>"vsakovací jímky - vyústění drenáže"    4*1,0</t>
  </si>
  <si>
    <t>14</t>
  </si>
  <si>
    <t>59225545</t>
  </si>
  <si>
    <t>skruž betonová studňová kruhová 100x50x9cm</t>
  </si>
  <si>
    <t>kus</t>
  </si>
  <si>
    <t>-1491576865</t>
  </si>
  <si>
    <t>281604111</t>
  </si>
  <si>
    <t>Injektování aktivovanými směsmi nízkotlaké vzestupné tlakem do 0,6 MPa</t>
  </si>
  <si>
    <t>hod</t>
  </si>
  <si>
    <t>-1981324980</t>
  </si>
  <si>
    <t>16</t>
  </si>
  <si>
    <t>58129000.R</t>
  </si>
  <si>
    <t>jednosložková nanometrická kaloidní křemičitá suspenze</t>
  </si>
  <si>
    <t>-398454892</t>
  </si>
  <si>
    <t>"Injektáž kamenné klenby - pórovitost předpoklad do 8%"    ((13,27*3,95)+(13,3*4,1))*0,08</t>
  </si>
  <si>
    <t>17</t>
  </si>
  <si>
    <t>281604121</t>
  </si>
  <si>
    <t>Injektování aktivovanými směsmi nízkotlaké sestupné tlakem do 0,6 MPa</t>
  </si>
  <si>
    <t>203888423</t>
  </si>
  <si>
    <t>Poznámka k položce:_x000D_
Injektáž kamenné klenby, při předpokládané průměrné mezerovitosti 8%. Injektáž bude probíhat přes nasazené pakry.</t>
  </si>
  <si>
    <t>18</t>
  </si>
  <si>
    <t>287234850</t>
  </si>
  <si>
    <t>"Injektáž kamenné klenby - pórovitost předpoklad do 8%"    (90,7*1,1+4,8*0,63)*0,08</t>
  </si>
  <si>
    <t>Svislé a kompletní konstrukce</t>
  </si>
  <si>
    <t>19</t>
  </si>
  <si>
    <t>317321018</t>
  </si>
  <si>
    <t>Římsy opěrných zdí a valů ze ŽB tř. C 30/37</t>
  </si>
  <si>
    <t>1496249123</t>
  </si>
  <si>
    <t>"římsy na křídlech"    0,11*(5,56+5,37+4,38+5,18)</t>
  </si>
  <si>
    <t>20</t>
  </si>
  <si>
    <t>317353111</t>
  </si>
  <si>
    <t>Bednění říms opěrných zdí a valů přímých, zalomených nebo zakřivených zřízení</t>
  </si>
  <si>
    <t>-1663197147</t>
  </si>
  <si>
    <t>1,03*(5,56+5,37+4,38+5,18)</t>
  </si>
  <si>
    <t>317353112</t>
  </si>
  <si>
    <t>Bednění říms opěrných zdí a valů přímých, zalomených nebo zakřivených odstranění</t>
  </si>
  <si>
    <t>-373078970</t>
  </si>
  <si>
    <t>22</t>
  </si>
  <si>
    <t>317361016</t>
  </si>
  <si>
    <t>Výztuž říms opěrných zdí a valů z betonářské oceli 10 505</t>
  </si>
  <si>
    <t>1677735392</t>
  </si>
  <si>
    <t>"odečteno kotvení říms"    0,352-0,06</t>
  </si>
  <si>
    <t>23</t>
  </si>
  <si>
    <t>317321118</t>
  </si>
  <si>
    <t>Mostní římsy ze ŽB C 30/37</t>
  </si>
  <si>
    <t>-1737989114</t>
  </si>
  <si>
    <t>"římsy na porsních zídkách"    0,35*10,2*2</t>
  </si>
  <si>
    <t>24</t>
  </si>
  <si>
    <t>317353121</t>
  </si>
  <si>
    <t>Bednění mostních říms všech tvarů - zřízení</t>
  </si>
  <si>
    <t>105120174</t>
  </si>
  <si>
    <t>1,9*10,2*2</t>
  </si>
  <si>
    <t>25</t>
  </si>
  <si>
    <t>317353221</t>
  </si>
  <si>
    <t>Bednění mostních říms všech tvarů - odstranění</t>
  </si>
  <si>
    <t>-2007477987</t>
  </si>
  <si>
    <t>26</t>
  </si>
  <si>
    <t>317361116</t>
  </si>
  <si>
    <t>Výztuž mostních říms z betonářské oceli 10 505</t>
  </si>
  <si>
    <t>441257710</t>
  </si>
  <si>
    <t>27</t>
  </si>
  <si>
    <t>317661131</t>
  </si>
  <si>
    <t>Výplň spár monolitické římsy tmelem silikonovým šířky spáry do 15 mm</t>
  </si>
  <si>
    <t>-1393707848</t>
  </si>
  <si>
    <t>"římsy křídel"    4*0,965</t>
  </si>
  <si>
    <t>"římsy na poprsních zdech"    4*0,97</t>
  </si>
  <si>
    <t>Vodorovné konstrukce</t>
  </si>
  <si>
    <t>28</t>
  </si>
  <si>
    <t>451476121</t>
  </si>
  <si>
    <t>Podkladní vrstva plastbetonová tixotropní první vrstva tl 10 mm</t>
  </si>
  <si>
    <t>-1451729040</t>
  </si>
  <si>
    <t>"pod patní plechy zábradlí"     0,26*0,2*16</t>
  </si>
  <si>
    <t>29</t>
  </si>
  <si>
    <t>451476122</t>
  </si>
  <si>
    <t>Podkladní vrstva plastbetonová tixotropní každá další vrstva tl 10 mm</t>
  </si>
  <si>
    <t>156655816</t>
  </si>
  <si>
    <t>30</t>
  </si>
  <si>
    <t>457311114</t>
  </si>
  <si>
    <t>Vyrovnávací nebo spádový beton C 12/15 včetně úpravy povrchu</t>
  </si>
  <si>
    <t>887860505</t>
  </si>
  <si>
    <t>"pod žlabovky zesílení podkladu"     0,19*2*14,5+0,08*(7,06+7,36+9,76+8,36)</t>
  </si>
  <si>
    <t>31</t>
  </si>
  <si>
    <t>457311115</t>
  </si>
  <si>
    <t>Vyrovnávací nebo spádový beton C 16/20 včetně úpravy povrchu</t>
  </si>
  <si>
    <t>-828288869</t>
  </si>
  <si>
    <t>"pod římsy tl. 0,1 m"    0,75*0,1*10,2*2</t>
  </si>
  <si>
    <t>32</t>
  </si>
  <si>
    <t>465513157</t>
  </si>
  <si>
    <t>Dlažba svahu u opěr z upraveného lomového žulového kamene tl 200 mm do lože C 25/30 pl přes 10 m2</t>
  </si>
  <si>
    <t>1537298017</t>
  </si>
  <si>
    <t>(0,511+0,565)*1+(10+10,2+9,5+8,8)</t>
  </si>
  <si>
    <t>Úpravy povrchů, podlahy a osazování výplní</t>
  </si>
  <si>
    <t>33</t>
  </si>
  <si>
    <t>628611101</t>
  </si>
  <si>
    <t>Nátěr betonu mostu epoxidový 1x impregnační OS-A</t>
  </si>
  <si>
    <t>1985572778</t>
  </si>
  <si>
    <t>203,25+27,2</t>
  </si>
  <si>
    <t>34</t>
  </si>
  <si>
    <t>628613233</t>
  </si>
  <si>
    <t>Protikorozní ochrana OK mostu III. tř.- základní a podkladní epoxidový, vrchní PU nátěr s metalizací</t>
  </si>
  <si>
    <t>-1954777893</t>
  </si>
  <si>
    <t>35</t>
  </si>
  <si>
    <t>15625102</t>
  </si>
  <si>
    <t>drát metalizační ZnAl D 3mm</t>
  </si>
  <si>
    <t>kg</t>
  </si>
  <si>
    <t>2006148152</t>
  </si>
  <si>
    <t>20*1,517 'Přepočtené koeficientem množství</t>
  </si>
  <si>
    <t>Ostatní konstrukce a práce, bourání</t>
  </si>
  <si>
    <t>36</t>
  </si>
  <si>
    <t>911121211</t>
  </si>
  <si>
    <t>Výroba ocelového zábradli při opravách mostů</t>
  </si>
  <si>
    <t>-731362425</t>
  </si>
  <si>
    <t>37</t>
  </si>
  <si>
    <t>911121311</t>
  </si>
  <si>
    <t>Montáž ocelového zábradli při opravách mostů</t>
  </si>
  <si>
    <t>1945009808</t>
  </si>
  <si>
    <t>Poznámka k položce:_x000D_
včetně kotvení</t>
  </si>
  <si>
    <t>38</t>
  </si>
  <si>
    <t>13010560.R</t>
  </si>
  <si>
    <t>ocel jakosti S235JR</t>
  </si>
  <si>
    <t>1830156513</t>
  </si>
  <si>
    <t>"včetně prořezu 5%"    0,524*1,05</t>
  </si>
  <si>
    <t>39</t>
  </si>
  <si>
    <t>927211112</t>
  </si>
  <si>
    <t>Příkop z melioračních žlábků pro povrchové odvodnění</t>
  </si>
  <si>
    <t>-194206505</t>
  </si>
  <si>
    <t>"žlabovky do betonového lože"    32,835+29,145</t>
  </si>
  <si>
    <t>40</t>
  </si>
  <si>
    <t>936942211</t>
  </si>
  <si>
    <t>Zhotovení tabulky s letopočtem opravy mostu vložením šablony do bednění</t>
  </si>
  <si>
    <t>-168145365</t>
  </si>
  <si>
    <t>41</t>
  </si>
  <si>
    <t>938121111</t>
  </si>
  <si>
    <t>Odstranění náletových křovin, dřevin a travnatého porostu ve výškách v okolí říms a křídel</t>
  </si>
  <si>
    <t>443237120</t>
  </si>
  <si>
    <t>19,5+13+20,5+12,5+18,6+18,9+100,25</t>
  </si>
  <si>
    <t>941111131</t>
  </si>
  <si>
    <t>Montáž lešení řadového trubkového lehkého s podlahami zatížení do 200 kg/m2 š do 1,5 m v do 10 m</t>
  </si>
  <si>
    <t>1033781563</t>
  </si>
  <si>
    <t>43</t>
  </si>
  <si>
    <t>941111231</t>
  </si>
  <si>
    <t>Příplatek k lešení řadovému trubkovému lehkému s podlahami š 1,5 m v 10 m za první a ZKD den použití</t>
  </si>
  <si>
    <t>141955869</t>
  </si>
  <si>
    <t>122*28 'Přepočtené koeficientem množství</t>
  </si>
  <si>
    <t>44</t>
  </si>
  <si>
    <t>941111831</t>
  </si>
  <si>
    <t>Demontáž lešení řadového trubkového lehkého s podlahami zatížení do 200 kg/m2 š do 1,5 m v do 10 m</t>
  </si>
  <si>
    <t>131500747</t>
  </si>
  <si>
    <t>45</t>
  </si>
  <si>
    <t>943111111</t>
  </si>
  <si>
    <t>Montáž lešení prostorového trubkového lehkého bez podlah zatížení do 200 kg/m2 v do 10 m</t>
  </si>
  <si>
    <t>-564885613</t>
  </si>
  <si>
    <t>46</t>
  </si>
  <si>
    <t>943111211</t>
  </si>
  <si>
    <t>Příplatek k lešení prostorovému trubkovému lehkému bez podlah v do 10 m za první a ZKD den použití</t>
  </si>
  <si>
    <t>1288536844</t>
  </si>
  <si>
    <t>117*28 'Přepočtené koeficientem množství</t>
  </si>
  <si>
    <t>47</t>
  </si>
  <si>
    <t>943111811</t>
  </si>
  <si>
    <t>Demontáž lešení prostorového trubkového lehkého bez podlah zatížení do 200 kg/m2 v do 10 m</t>
  </si>
  <si>
    <t>-1721753948</t>
  </si>
  <si>
    <t>48</t>
  </si>
  <si>
    <t>944111122</t>
  </si>
  <si>
    <t>Montáž ochranného zábradlí trubkového vnitřního na lešeňových konstrukcích dvoutyčového</t>
  </si>
  <si>
    <t>-1093564622</t>
  </si>
  <si>
    <t>49</t>
  </si>
  <si>
    <t>944111222</t>
  </si>
  <si>
    <t>Příplatek k ochrannému zábradlí trubkovému vnitřnímu dvoutyčovému za první a ZKD den použití</t>
  </si>
  <si>
    <t>-1359686050</t>
  </si>
  <si>
    <t>42*28 'Přepočtené koeficientem množství</t>
  </si>
  <si>
    <t>50</t>
  </si>
  <si>
    <t>944111822</t>
  </si>
  <si>
    <t>Demontáž ochranného zábradlí trubkového vnitřního na lešeňových konstrukcích dvoutyčového</t>
  </si>
  <si>
    <t>-461983196</t>
  </si>
  <si>
    <t>51</t>
  </si>
  <si>
    <t>949211111</t>
  </si>
  <si>
    <t>Montáž lešeňové podlahy s příčníky pro trubková lešení v do 10 m</t>
  </si>
  <si>
    <t>-654855030</t>
  </si>
  <si>
    <t>52</t>
  </si>
  <si>
    <t>949211211</t>
  </si>
  <si>
    <t>Příplatek k lešeňové podlaze s příčníky pro trubková lešení za první a ZKD den použití</t>
  </si>
  <si>
    <t>-989735418</t>
  </si>
  <si>
    <t>58,5*28 'Přepočtené koeficientem množství</t>
  </si>
  <si>
    <t>53</t>
  </si>
  <si>
    <t>949211811</t>
  </si>
  <si>
    <t>Demontáž lešeňové podlahy s příčníky pro trubková lešení v do 10 m</t>
  </si>
  <si>
    <t>-1384072418</t>
  </si>
  <si>
    <t>54</t>
  </si>
  <si>
    <t>962021112</t>
  </si>
  <si>
    <t>Bourání mostních zdí a pilířů z kamene</t>
  </si>
  <si>
    <t>-1764695193</t>
  </si>
  <si>
    <t>"odbourání kamenných říms na poprsních zídkách a křídlech"    (0,05+0,06)*(10,14+10,19)+(0,08+0,03)*(10,14+10,19)</t>
  </si>
  <si>
    <t>55</t>
  </si>
  <si>
    <t>978036191</t>
  </si>
  <si>
    <t>Otlučení (osekání) cementových omítek vnějších ploch v rozsahu do 100 %</t>
  </si>
  <si>
    <t>-1945356183</t>
  </si>
  <si>
    <t>"mechanické odstranění omítek opěr a klenby"    10,5*13,5</t>
  </si>
  <si>
    <t>56</t>
  </si>
  <si>
    <t>985223212</t>
  </si>
  <si>
    <t>Přezdívání kamenného zdiva do aktivované malty přes 3 m3</t>
  </si>
  <si>
    <t>1948840557</t>
  </si>
  <si>
    <t>"předpokládané množství"    10,0</t>
  </si>
  <si>
    <t>57</t>
  </si>
  <si>
    <t>58381085</t>
  </si>
  <si>
    <t>kopák hrubý (1t=1,3m2) pískovec</t>
  </si>
  <si>
    <t>931355974</t>
  </si>
  <si>
    <t>58</t>
  </si>
  <si>
    <t>985142212</t>
  </si>
  <si>
    <t>Vysekání spojovací hmoty ze spár zdiva hl přes 40 mm dl do 12 m/m2</t>
  </si>
  <si>
    <t>-497896675</t>
  </si>
  <si>
    <t>59</t>
  </si>
  <si>
    <t>985232112</t>
  </si>
  <si>
    <t>Hloubkové spárování zdiva aktivovanou maltou spára hl do 80 mm dl do 12 m/m2</t>
  </si>
  <si>
    <t>-1248587728</t>
  </si>
  <si>
    <t>Poznámka k položce:_x000D_
Hloubkové spárování zdiva poprsních zdí a kamenných křídel, včetně vysekání staré malty, spárovací malta bude včetně přísady pro zvýšení přilnavosti. 100% plochy zdiva.</t>
  </si>
  <si>
    <t>60</t>
  </si>
  <si>
    <t>985233122</t>
  </si>
  <si>
    <t>Úprava spár po spárování zdiva zdrsněním spára dl do 12 m/m2</t>
  </si>
  <si>
    <t>1550092201</t>
  </si>
  <si>
    <t>61</t>
  </si>
  <si>
    <t>985331112</t>
  </si>
  <si>
    <t>Dodatečné vlepování betonářské výztuže D 10 mm do cementové aktivované malty včetně vyvrtání otvoru</t>
  </si>
  <si>
    <t>1282488956</t>
  </si>
  <si>
    <t>"spřažení stávajících křídel s novými římsami"     70*0,53</t>
  </si>
  <si>
    <t>62</t>
  </si>
  <si>
    <t>13021012</t>
  </si>
  <si>
    <t>tyč ocelová žebírková jakost BSt 500S (10 505) výztuž do betonu D 10mm</t>
  </si>
  <si>
    <t>49295427</t>
  </si>
  <si>
    <t>70*0,00085</t>
  </si>
  <si>
    <t>63</t>
  </si>
  <si>
    <t>985331117</t>
  </si>
  <si>
    <t>Dodatečné vlepování betonářské výztuže D 20 mm do cementové aktivované malty včetně vyvrtání otvoru</t>
  </si>
  <si>
    <t>-1136610603</t>
  </si>
  <si>
    <t>"spřažení stávající poprsní zdi s novými římsami"     92*0,6</t>
  </si>
  <si>
    <t>13021017</t>
  </si>
  <si>
    <t>tyč ocelová žebírková jakost BSt 500S (10 505) výztuž do betonu D 20mm</t>
  </si>
  <si>
    <t>-786895845</t>
  </si>
  <si>
    <t>92*0,0012</t>
  </si>
  <si>
    <t>997</t>
  </si>
  <si>
    <t>Přesun sutě</t>
  </si>
  <si>
    <t>65</t>
  </si>
  <si>
    <t>997211611</t>
  </si>
  <si>
    <t>Nakládání suti na dopravní prostředky pro vodorovnou dopravu</t>
  </si>
  <si>
    <t>-1312424732</t>
  </si>
  <si>
    <t xml:space="preserve">Poznámka k položce:_x000D_
vybourané zdivo_x000D_
</t>
  </si>
  <si>
    <t>"kamené zdivo - římsy a zídky"    ((0,05+0,06)*(10,14+10,19)+(0,08+0,03)*(10,14+10,19))*2,7</t>
  </si>
  <si>
    <t>"odsekané omítky"    0,9</t>
  </si>
  <si>
    <t>66</t>
  </si>
  <si>
    <t>997211511</t>
  </si>
  <si>
    <t>Vodorovná doprava suti po suchu na vzdálenost do 1 km</t>
  </si>
  <si>
    <t>1670276834</t>
  </si>
  <si>
    <t>67</t>
  </si>
  <si>
    <t>997211519</t>
  </si>
  <si>
    <t>Příplatek ZKD 1 km u vodorovné dopravy suti</t>
  </si>
  <si>
    <t>-346238116</t>
  </si>
  <si>
    <t>"předpokládaná skládka DESTRO Kladno 14,0 km"     12,976*13</t>
  </si>
  <si>
    <t>68</t>
  </si>
  <si>
    <t>997013655</t>
  </si>
  <si>
    <t>-83517209</t>
  </si>
  <si>
    <t>69</t>
  </si>
  <si>
    <t>997013601</t>
  </si>
  <si>
    <t>Poplatek za uložení na skládce (skládkovné) stavebního odpadu betonového kód odpadu 17 01 01</t>
  </si>
  <si>
    <t>2126481921</t>
  </si>
  <si>
    <t>"odsekané betonové omítky"    0,9</t>
  </si>
  <si>
    <t>998</t>
  </si>
  <si>
    <t>Přesun hmot</t>
  </si>
  <si>
    <t>70</t>
  </si>
  <si>
    <t>998212111</t>
  </si>
  <si>
    <t>Přesun hmot pro mosty zděné, monolitické betonové nebo ocelové v do 20 m</t>
  </si>
  <si>
    <t>-837115304</t>
  </si>
  <si>
    <t>PSV</t>
  </si>
  <si>
    <t>Práce a dodávky PSV</t>
  </si>
  <si>
    <t>711</t>
  </si>
  <si>
    <t>Izolace proti vodě, vlhkosti a plynům</t>
  </si>
  <si>
    <t>71</t>
  </si>
  <si>
    <t>711112001</t>
  </si>
  <si>
    <t>Provedení izolace proti zemní vlhkosti svislé za studena nátěrem penetračním</t>
  </si>
  <si>
    <t>11695614</t>
  </si>
  <si>
    <t>"zasypané části říms"     (0,7*10,2*2)+(0,65*0,45*4)</t>
  </si>
  <si>
    <t>72</t>
  </si>
  <si>
    <t>11163150</t>
  </si>
  <si>
    <t>lak penetrační asfaltový</t>
  </si>
  <si>
    <t>-389344325</t>
  </si>
  <si>
    <t>15,45*0,00034 'Přepočtené koeficientem množství</t>
  </si>
  <si>
    <t>73</t>
  </si>
  <si>
    <t>711112002</t>
  </si>
  <si>
    <t>Provedení izolace proti zemní vlhkosti svislé za studena lakem asfaltovým</t>
  </si>
  <si>
    <t>-139815348</t>
  </si>
  <si>
    <t>15,45*2</t>
  </si>
  <si>
    <t>74</t>
  </si>
  <si>
    <t>11163152</t>
  </si>
  <si>
    <t>lak hydroizolační asfaltový</t>
  </si>
  <si>
    <t>-1947128768</t>
  </si>
  <si>
    <t>30,9*0,00041 'Přepočtené koeficientem množství</t>
  </si>
  <si>
    <t>Práce a dodávky M</t>
  </si>
  <si>
    <t>46-M</t>
  </si>
  <si>
    <t>Zemní práce při extr.mont.pracích</t>
  </si>
  <si>
    <t>75</t>
  </si>
  <si>
    <t>460001030.R</t>
  </si>
  <si>
    <t>Vytyčení trati kabelového vedení podzemního v terénu volném podél trati</t>
  </si>
  <si>
    <t>soub</t>
  </si>
  <si>
    <t>652108252</t>
  </si>
  <si>
    <t>Poznámka k položce:_x000D_
v oblasti mostu se nachází ČD Telematika, vodovod Slavos Slaný, SSZT</t>
  </si>
  <si>
    <t>20-16a-2 - Oprava mostu v km 54,320 trati Podlešín - Obrnice _ VRN a DSPS</t>
  </si>
  <si>
    <t xml:space="preserve">20-16a-2/01 - Oprava mostu v km 54,320 trati Podlešín - Obrnice _ VRN 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</si>
  <si>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</si>
  <si>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</si>
  <si>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</si>
  <si>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</si>
  <si>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</si>
  <si>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</si>
  <si>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</si>
  <si>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</si>
  <si>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</si>
  <si>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</si>
  <si>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</si>
  <si>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</si>
  <si>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</si>
  <si>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kpl</t>
  </si>
  <si>
    <t>1024</t>
  </si>
  <si>
    <t>-1911783023</t>
  </si>
  <si>
    <t>VRN3</t>
  </si>
  <si>
    <t>Zařízení staveniště</t>
  </si>
  <si>
    <t>030001000</t>
  </si>
  <si>
    <t>1483546911</t>
  </si>
  <si>
    <t>Poznámka k položce:_x000D_
včetně pronájmů pozemků</t>
  </si>
  <si>
    <t>034002000</t>
  </si>
  <si>
    <t>Zabezpečení staveniště</t>
  </si>
  <si>
    <t>809322056</t>
  </si>
  <si>
    <t>Poznámka k položce:_x000D_
střežení pracoviště mimo pracovní dobu</t>
  </si>
  <si>
    <t>039002000</t>
  </si>
  <si>
    <t>Zrušení zařízení staveniště</t>
  </si>
  <si>
    <t>188823460</t>
  </si>
  <si>
    <t>Poznámka k položce:_x000D_
včetně uvedení pozemků do původního stavu</t>
  </si>
  <si>
    <t>VRN4</t>
  </si>
  <si>
    <t>Inženýrská činnost</t>
  </si>
  <si>
    <t>042002000</t>
  </si>
  <si>
    <t>Posudky</t>
  </si>
  <si>
    <t>-503508447</t>
  </si>
  <si>
    <t>Poznámka k položce:_x000D_
rozbory odpadů</t>
  </si>
  <si>
    <t>VRN6</t>
  </si>
  <si>
    <t>Územní vlivy</t>
  </si>
  <si>
    <t>062002000</t>
  </si>
  <si>
    <t>Ztížené dopravní podmínky</t>
  </si>
  <si>
    <t>-427702366</t>
  </si>
  <si>
    <t>065002000</t>
  </si>
  <si>
    <t>Mimostaveništní doprava materiálů</t>
  </si>
  <si>
    <t>-1616671293</t>
  </si>
  <si>
    <t>Poznámka k položce:_x000D_
přepravy, které nejsou zakalkulovány v rozpočtu</t>
  </si>
  <si>
    <t>VRN7</t>
  </si>
  <si>
    <t>Provozní vlivy</t>
  </si>
  <si>
    <t>079002000</t>
  </si>
  <si>
    <t>Ostatní provozní vlivy</t>
  </si>
  <si>
    <t>2095139942</t>
  </si>
  <si>
    <t>VRN8</t>
  </si>
  <si>
    <t>Přesun stavebních kapacit</t>
  </si>
  <si>
    <t>081002000</t>
  </si>
  <si>
    <t>Doprava zaměstnanců</t>
  </si>
  <si>
    <t>1402412445</t>
  </si>
  <si>
    <t>Poznámka k položce:_x000D_
včetně nocležného</t>
  </si>
  <si>
    <t>20-16a-2/02 - Oprava mostu v km 54,320 trati Podlešín - Obrnice _ DSPS</t>
  </si>
  <si>
    <t>013254000</t>
  </si>
  <si>
    <t>Dokumentace skutečného provedení stavby</t>
  </si>
  <si>
    <t>472797012</t>
  </si>
  <si>
    <t>Poznámka k položce:_x000D_
DSPS 2x, vč. digitální podoby</t>
  </si>
  <si>
    <t>Poznámka k položce:_x000D_
injektáž spodní stavby při předpokládané mezerovitosti 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</si>
</sst>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47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58" t="s">
        <v>14</v>
      </c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  <c r="AP5" s="21"/>
      <c r="AQ5" s="21"/>
      <c r="AR5" s="19"/>
      <c r="BE5" s="255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0" t="s">
        <v>17</v>
      </c>
      <c r="L6" s="259"/>
      <c r="M6" s="259"/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59"/>
      <c r="AB6" s="259"/>
      <c r="AC6" s="259"/>
      <c r="AD6" s="259"/>
      <c r="AE6" s="259"/>
      <c r="AF6" s="259"/>
      <c r="AG6" s="259"/>
      <c r="AH6" s="259"/>
      <c r="AI6" s="259"/>
      <c r="AJ6" s="259"/>
      <c r="AK6" s="259"/>
      <c r="AL6" s="259"/>
      <c r="AM6" s="259"/>
      <c r="AN6" s="259"/>
      <c r="AO6" s="259"/>
      <c r="AP6" s="21"/>
      <c r="AQ6" s="21"/>
      <c r="AR6" s="19"/>
      <c r="BE6" s="256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7</v>
      </c>
      <c r="AO7" s="21"/>
      <c r="AP7" s="21"/>
      <c r="AQ7" s="21"/>
      <c r="AR7" s="19"/>
      <c r="BE7" s="256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56"/>
      <c r="BS8" s="16" t="s">
        <v>6</v>
      </c>
    </row>
    <row r="9" spans="1:74" s="1" customFormat="1" ht="29.25" customHeight="1">
      <c r="B9" s="20"/>
      <c r="C9" s="21"/>
      <c r="D9" s="25" t="s">
        <v>25</v>
      </c>
      <c r="E9" s="21"/>
      <c r="F9" s="21"/>
      <c r="G9" s="21"/>
      <c r="H9" s="21"/>
      <c r="I9" s="21"/>
      <c r="J9" s="21"/>
      <c r="K9" s="30" t="s">
        <v>26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27</v>
      </c>
      <c r="AL9" s="21"/>
      <c r="AM9" s="21"/>
      <c r="AN9" s="30" t="s">
        <v>28</v>
      </c>
      <c r="AO9" s="21"/>
      <c r="AP9" s="21"/>
      <c r="AQ9" s="21"/>
      <c r="AR9" s="19"/>
      <c r="BE9" s="256"/>
      <c r="BS9" s="16" t="s">
        <v>6</v>
      </c>
    </row>
    <row r="10" spans="1:74" s="1" customFormat="1" ht="12" customHeight="1">
      <c r="B10" s="20"/>
      <c r="C10" s="21"/>
      <c r="D10" s="28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30</v>
      </c>
      <c r="AL10" s="21"/>
      <c r="AM10" s="21"/>
      <c r="AN10" s="26" t="s">
        <v>31</v>
      </c>
      <c r="AO10" s="21"/>
      <c r="AP10" s="21"/>
      <c r="AQ10" s="21"/>
      <c r="AR10" s="19"/>
      <c r="BE10" s="256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32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33</v>
      </c>
      <c r="AL11" s="21"/>
      <c r="AM11" s="21"/>
      <c r="AN11" s="26" t="s">
        <v>34</v>
      </c>
      <c r="AO11" s="21"/>
      <c r="AP11" s="21"/>
      <c r="AQ11" s="21"/>
      <c r="AR11" s="19"/>
      <c r="BE11" s="256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6"/>
      <c r="BS12" s="16" t="s">
        <v>6</v>
      </c>
    </row>
    <row r="13" spans="1:74" s="1" customFormat="1" ht="12" customHeight="1">
      <c r="B13" s="20"/>
      <c r="C13" s="21"/>
      <c r="D13" s="28" t="s">
        <v>35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30</v>
      </c>
      <c r="AL13" s="21"/>
      <c r="AM13" s="21"/>
      <c r="AN13" s="31" t="s">
        <v>36</v>
      </c>
      <c r="AO13" s="21"/>
      <c r="AP13" s="21"/>
      <c r="AQ13" s="21"/>
      <c r="AR13" s="19"/>
      <c r="BE13" s="256"/>
      <c r="BS13" s="16" t="s">
        <v>6</v>
      </c>
    </row>
    <row r="14" spans="1:74" ht="12.75">
      <c r="B14" s="20"/>
      <c r="C14" s="21"/>
      <c r="D14" s="21"/>
      <c r="E14" s="261" t="s">
        <v>36</v>
      </c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  <c r="X14" s="262"/>
      <c r="Y14" s="262"/>
      <c r="Z14" s="262"/>
      <c r="AA14" s="262"/>
      <c r="AB14" s="262"/>
      <c r="AC14" s="262"/>
      <c r="AD14" s="262"/>
      <c r="AE14" s="262"/>
      <c r="AF14" s="262"/>
      <c r="AG14" s="262"/>
      <c r="AH14" s="262"/>
      <c r="AI14" s="262"/>
      <c r="AJ14" s="262"/>
      <c r="AK14" s="28" t="s">
        <v>33</v>
      </c>
      <c r="AL14" s="21"/>
      <c r="AM14" s="21"/>
      <c r="AN14" s="31" t="s">
        <v>36</v>
      </c>
      <c r="AO14" s="21"/>
      <c r="AP14" s="21"/>
      <c r="AQ14" s="21"/>
      <c r="AR14" s="19"/>
      <c r="BE14" s="256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6"/>
      <c r="BS15" s="16" t="s">
        <v>4</v>
      </c>
    </row>
    <row r="16" spans="1:74" s="1" customFormat="1" ht="12" customHeight="1">
      <c r="B16" s="20"/>
      <c r="C16" s="21"/>
      <c r="D16" s="28" t="s">
        <v>37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30</v>
      </c>
      <c r="AL16" s="21"/>
      <c r="AM16" s="21"/>
      <c r="AN16" s="26" t="s">
        <v>38</v>
      </c>
      <c r="AO16" s="21"/>
      <c r="AP16" s="21"/>
      <c r="AQ16" s="21"/>
      <c r="AR16" s="19"/>
      <c r="BE16" s="256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39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33</v>
      </c>
      <c r="AL17" s="21"/>
      <c r="AM17" s="21"/>
      <c r="AN17" s="26" t="s">
        <v>40</v>
      </c>
      <c r="AO17" s="21"/>
      <c r="AP17" s="21"/>
      <c r="AQ17" s="21"/>
      <c r="AR17" s="19"/>
      <c r="BE17" s="256"/>
      <c r="BS17" s="16" t="s">
        <v>41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6"/>
      <c r="BS18" s="16" t="s">
        <v>6</v>
      </c>
    </row>
    <row r="19" spans="1:71" s="1" customFormat="1" ht="12" customHeight="1">
      <c r="B19" s="20"/>
      <c r="C19" s="21"/>
      <c r="D19" s="28" t="s">
        <v>42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30</v>
      </c>
      <c r="AL19" s="21"/>
      <c r="AM19" s="21"/>
      <c r="AN19" s="26" t="s">
        <v>1</v>
      </c>
      <c r="AO19" s="21"/>
      <c r="AP19" s="21"/>
      <c r="AQ19" s="21"/>
      <c r="AR19" s="19"/>
      <c r="BE19" s="256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43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33</v>
      </c>
      <c r="AL20" s="21"/>
      <c r="AM20" s="21"/>
      <c r="AN20" s="26" t="s">
        <v>1</v>
      </c>
      <c r="AO20" s="21"/>
      <c r="AP20" s="21"/>
      <c r="AQ20" s="21"/>
      <c r="AR20" s="19"/>
      <c r="BE20" s="256"/>
      <c r="BS20" s="16" t="s">
        <v>41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6"/>
    </row>
    <row r="22" spans="1:71" s="1" customFormat="1" ht="12" customHeight="1">
      <c r="B22" s="20"/>
      <c r="C22" s="21"/>
      <c r="D22" s="28" t="s">
        <v>44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6"/>
    </row>
    <row r="23" spans="1:71" s="1" customFormat="1" ht="16.5" customHeight="1">
      <c r="B23" s="20"/>
      <c r="C23" s="21"/>
      <c r="D23" s="21"/>
      <c r="E23" s="263" t="s">
        <v>1</v>
      </c>
      <c r="F23" s="263"/>
      <c r="G23" s="263"/>
      <c r="H23" s="263"/>
      <c r="I23" s="263"/>
      <c r="J23" s="263"/>
      <c r="K23" s="263"/>
      <c r="L23" s="263"/>
      <c r="M23" s="263"/>
      <c r="N23" s="263"/>
      <c r="O23" s="263"/>
      <c r="P23" s="263"/>
      <c r="Q23" s="263"/>
      <c r="R23" s="263"/>
      <c r="S23" s="263"/>
      <c r="T23" s="263"/>
      <c r="U23" s="263"/>
      <c r="V23" s="263"/>
      <c r="W23" s="263"/>
      <c r="X23" s="263"/>
      <c r="Y23" s="263"/>
      <c r="Z23" s="263"/>
      <c r="AA23" s="263"/>
      <c r="AB23" s="263"/>
      <c r="AC23" s="263"/>
      <c r="AD23" s="263"/>
      <c r="AE23" s="263"/>
      <c r="AF23" s="263"/>
      <c r="AG23" s="263"/>
      <c r="AH23" s="263"/>
      <c r="AI23" s="263"/>
      <c r="AJ23" s="263"/>
      <c r="AK23" s="263"/>
      <c r="AL23" s="263"/>
      <c r="AM23" s="263"/>
      <c r="AN23" s="263"/>
      <c r="AO23" s="21"/>
      <c r="AP23" s="21"/>
      <c r="AQ23" s="21"/>
      <c r="AR23" s="19"/>
      <c r="BE23" s="256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6"/>
    </row>
    <row r="25" spans="1:71" s="1" customFormat="1" ht="6.95" customHeight="1">
      <c r="B25" s="20"/>
      <c r="C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1"/>
      <c r="AQ25" s="21"/>
      <c r="AR25" s="19"/>
      <c r="BE25" s="256"/>
    </row>
    <row r="26" spans="1:71" s="2" customFormat="1" ht="25.9" customHeight="1">
      <c r="A26" s="34"/>
      <c r="B26" s="35"/>
      <c r="C26" s="36"/>
      <c r="D26" s="37" t="s">
        <v>45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64">
        <f>ROUND(AG94,2)</f>
        <v>0</v>
      </c>
      <c r="AL26" s="265"/>
      <c r="AM26" s="265"/>
      <c r="AN26" s="265"/>
      <c r="AO26" s="265"/>
      <c r="AP26" s="36"/>
      <c r="AQ26" s="36"/>
      <c r="AR26" s="39"/>
      <c r="BE26" s="256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6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66" t="s">
        <v>46</v>
      </c>
      <c r="M28" s="266"/>
      <c r="N28" s="266"/>
      <c r="O28" s="266"/>
      <c r="P28" s="266"/>
      <c r="Q28" s="36"/>
      <c r="R28" s="36"/>
      <c r="S28" s="36"/>
      <c r="T28" s="36"/>
      <c r="U28" s="36"/>
      <c r="V28" s="36"/>
      <c r="W28" s="266" t="s">
        <v>47</v>
      </c>
      <c r="X28" s="266"/>
      <c r="Y28" s="266"/>
      <c r="Z28" s="266"/>
      <c r="AA28" s="266"/>
      <c r="AB28" s="266"/>
      <c r="AC28" s="266"/>
      <c r="AD28" s="266"/>
      <c r="AE28" s="266"/>
      <c r="AF28" s="36"/>
      <c r="AG28" s="36"/>
      <c r="AH28" s="36"/>
      <c r="AI28" s="36"/>
      <c r="AJ28" s="36"/>
      <c r="AK28" s="266" t="s">
        <v>48</v>
      </c>
      <c r="AL28" s="266"/>
      <c r="AM28" s="266"/>
      <c r="AN28" s="266"/>
      <c r="AO28" s="266"/>
      <c r="AP28" s="36"/>
      <c r="AQ28" s="36"/>
      <c r="AR28" s="39"/>
      <c r="BE28" s="256"/>
    </row>
    <row r="29" spans="1:71" s="3" customFormat="1" ht="14.45" customHeight="1">
      <c r="B29" s="40"/>
      <c r="C29" s="41"/>
      <c r="D29" s="28" t="s">
        <v>49</v>
      </c>
      <c r="E29" s="41"/>
      <c r="F29" s="28" t="s">
        <v>50</v>
      </c>
      <c r="G29" s="41"/>
      <c r="H29" s="41"/>
      <c r="I29" s="41"/>
      <c r="J29" s="41"/>
      <c r="K29" s="41"/>
      <c r="L29" s="248">
        <v>0.21</v>
      </c>
      <c r="M29" s="249"/>
      <c r="N29" s="249"/>
      <c r="O29" s="249"/>
      <c r="P29" s="249"/>
      <c r="Q29" s="41"/>
      <c r="R29" s="41"/>
      <c r="S29" s="41"/>
      <c r="T29" s="41"/>
      <c r="U29" s="41"/>
      <c r="V29" s="41"/>
      <c r="W29" s="250">
        <f>ROUND(AZ94, 2)</f>
        <v>0</v>
      </c>
      <c r="X29" s="249"/>
      <c r="Y29" s="249"/>
      <c r="Z29" s="249"/>
      <c r="AA29" s="249"/>
      <c r="AB29" s="249"/>
      <c r="AC29" s="249"/>
      <c r="AD29" s="249"/>
      <c r="AE29" s="249"/>
      <c r="AF29" s="41"/>
      <c r="AG29" s="41"/>
      <c r="AH29" s="41"/>
      <c r="AI29" s="41"/>
      <c r="AJ29" s="41"/>
      <c r="AK29" s="250">
        <f>ROUND(AV94, 2)</f>
        <v>0</v>
      </c>
      <c r="AL29" s="249"/>
      <c r="AM29" s="249"/>
      <c r="AN29" s="249"/>
      <c r="AO29" s="249"/>
      <c r="AP29" s="41"/>
      <c r="AQ29" s="41"/>
      <c r="AR29" s="42"/>
      <c r="BE29" s="257"/>
    </row>
    <row r="30" spans="1:71" s="3" customFormat="1" ht="14.45" customHeight="1">
      <c r="B30" s="40"/>
      <c r="C30" s="41"/>
      <c r="D30" s="41"/>
      <c r="E30" s="41"/>
      <c r="F30" s="28" t="s">
        <v>51</v>
      </c>
      <c r="G30" s="41"/>
      <c r="H30" s="41"/>
      <c r="I30" s="41"/>
      <c r="J30" s="41"/>
      <c r="K30" s="41"/>
      <c r="L30" s="248">
        <v>0.15</v>
      </c>
      <c r="M30" s="249"/>
      <c r="N30" s="249"/>
      <c r="O30" s="249"/>
      <c r="P30" s="249"/>
      <c r="Q30" s="41"/>
      <c r="R30" s="41"/>
      <c r="S30" s="41"/>
      <c r="T30" s="41"/>
      <c r="U30" s="41"/>
      <c r="V30" s="41"/>
      <c r="W30" s="250">
        <f>ROUND(BA94, 2)</f>
        <v>0</v>
      </c>
      <c r="X30" s="249"/>
      <c r="Y30" s="249"/>
      <c r="Z30" s="249"/>
      <c r="AA30" s="249"/>
      <c r="AB30" s="249"/>
      <c r="AC30" s="249"/>
      <c r="AD30" s="249"/>
      <c r="AE30" s="249"/>
      <c r="AF30" s="41"/>
      <c r="AG30" s="41"/>
      <c r="AH30" s="41"/>
      <c r="AI30" s="41"/>
      <c r="AJ30" s="41"/>
      <c r="AK30" s="250">
        <f>ROUND(AW94, 2)</f>
        <v>0</v>
      </c>
      <c r="AL30" s="249"/>
      <c r="AM30" s="249"/>
      <c r="AN30" s="249"/>
      <c r="AO30" s="249"/>
      <c r="AP30" s="41"/>
      <c r="AQ30" s="41"/>
      <c r="AR30" s="42"/>
      <c r="BE30" s="257"/>
    </row>
    <row r="31" spans="1:71" s="3" customFormat="1" ht="14.45" hidden="1" customHeight="1">
      <c r="B31" s="40"/>
      <c r="C31" s="41"/>
      <c r="D31" s="41"/>
      <c r="E31" s="41"/>
      <c r="F31" s="28" t="s">
        <v>52</v>
      </c>
      <c r="G31" s="41"/>
      <c r="H31" s="41"/>
      <c r="I31" s="41"/>
      <c r="J31" s="41"/>
      <c r="K31" s="41"/>
      <c r="L31" s="248">
        <v>0.21</v>
      </c>
      <c r="M31" s="249"/>
      <c r="N31" s="249"/>
      <c r="O31" s="249"/>
      <c r="P31" s="249"/>
      <c r="Q31" s="41"/>
      <c r="R31" s="41"/>
      <c r="S31" s="41"/>
      <c r="T31" s="41"/>
      <c r="U31" s="41"/>
      <c r="V31" s="41"/>
      <c r="W31" s="250">
        <f>ROUND(BB94, 2)</f>
        <v>0</v>
      </c>
      <c r="X31" s="249"/>
      <c r="Y31" s="249"/>
      <c r="Z31" s="249"/>
      <c r="AA31" s="249"/>
      <c r="AB31" s="249"/>
      <c r="AC31" s="249"/>
      <c r="AD31" s="249"/>
      <c r="AE31" s="249"/>
      <c r="AF31" s="41"/>
      <c r="AG31" s="41"/>
      <c r="AH31" s="41"/>
      <c r="AI31" s="41"/>
      <c r="AJ31" s="41"/>
      <c r="AK31" s="250">
        <v>0</v>
      </c>
      <c r="AL31" s="249"/>
      <c r="AM31" s="249"/>
      <c r="AN31" s="249"/>
      <c r="AO31" s="249"/>
      <c r="AP31" s="41"/>
      <c r="AQ31" s="41"/>
      <c r="AR31" s="42"/>
      <c r="BE31" s="257"/>
    </row>
    <row r="32" spans="1:71" s="3" customFormat="1" ht="14.45" hidden="1" customHeight="1">
      <c r="B32" s="40"/>
      <c r="C32" s="41"/>
      <c r="D32" s="41"/>
      <c r="E32" s="41"/>
      <c r="F32" s="28" t="s">
        <v>53</v>
      </c>
      <c r="G32" s="41"/>
      <c r="H32" s="41"/>
      <c r="I32" s="41"/>
      <c r="J32" s="41"/>
      <c r="K32" s="41"/>
      <c r="L32" s="248">
        <v>0.15</v>
      </c>
      <c r="M32" s="249"/>
      <c r="N32" s="249"/>
      <c r="O32" s="249"/>
      <c r="P32" s="249"/>
      <c r="Q32" s="41"/>
      <c r="R32" s="41"/>
      <c r="S32" s="41"/>
      <c r="T32" s="41"/>
      <c r="U32" s="41"/>
      <c r="V32" s="41"/>
      <c r="W32" s="250">
        <f>ROUND(BC94, 2)</f>
        <v>0</v>
      </c>
      <c r="X32" s="249"/>
      <c r="Y32" s="249"/>
      <c r="Z32" s="249"/>
      <c r="AA32" s="249"/>
      <c r="AB32" s="249"/>
      <c r="AC32" s="249"/>
      <c r="AD32" s="249"/>
      <c r="AE32" s="249"/>
      <c r="AF32" s="41"/>
      <c r="AG32" s="41"/>
      <c r="AH32" s="41"/>
      <c r="AI32" s="41"/>
      <c r="AJ32" s="41"/>
      <c r="AK32" s="250">
        <v>0</v>
      </c>
      <c r="AL32" s="249"/>
      <c r="AM32" s="249"/>
      <c r="AN32" s="249"/>
      <c r="AO32" s="249"/>
      <c r="AP32" s="41"/>
      <c r="AQ32" s="41"/>
      <c r="AR32" s="42"/>
      <c r="BE32" s="257"/>
    </row>
    <row r="33" spans="1:57" s="3" customFormat="1" ht="14.45" hidden="1" customHeight="1">
      <c r="B33" s="40"/>
      <c r="C33" s="41"/>
      <c r="D33" s="41"/>
      <c r="E33" s="41"/>
      <c r="F33" s="28" t="s">
        <v>54</v>
      </c>
      <c r="G33" s="41"/>
      <c r="H33" s="41"/>
      <c r="I33" s="41"/>
      <c r="J33" s="41"/>
      <c r="K33" s="41"/>
      <c r="L33" s="248">
        <v>0</v>
      </c>
      <c r="M33" s="249"/>
      <c r="N33" s="249"/>
      <c r="O33" s="249"/>
      <c r="P33" s="249"/>
      <c r="Q33" s="41"/>
      <c r="R33" s="41"/>
      <c r="S33" s="41"/>
      <c r="T33" s="41"/>
      <c r="U33" s="41"/>
      <c r="V33" s="41"/>
      <c r="W33" s="250">
        <f>ROUND(BD94, 2)</f>
        <v>0</v>
      </c>
      <c r="X33" s="249"/>
      <c r="Y33" s="249"/>
      <c r="Z33" s="249"/>
      <c r="AA33" s="249"/>
      <c r="AB33" s="249"/>
      <c r="AC33" s="249"/>
      <c r="AD33" s="249"/>
      <c r="AE33" s="249"/>
      <c r="AF33" s="41"/>
      <c r="AG33" s="41"/>
      <c r="AH33" s="41"/>
      <c r="AI33" s="41"/>
      <c r="AJ33" s="41"/>
      <c r="AK33" s="250">
        <v>0</v>
      </c>
      <c r="AL33" s="249"/>
      <c r="AM33" s="249"/>
      <c r="AN33" s="249"/>
      <c r="AO33" s="249"/>
      <c r="AP33" s="41"/>
      <c r="AQ33" s="41"/>
      <c r="AR33" s="42"/>
      <c r="BE33" s="257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56"/>
    </row>
    <row r="35" spans="1:57" s="2" customFormat="1" ht="25.9" customHeight="1">
      <c r="A35" s="34"/>
      <c r="B35" s="35"/>
      <c r="C35" s="43"/>
      <c r="D35" s="44" t="s">
        <v>55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56</v>
      </c>
      <c r="U35" s="45"/>
      <c r="V35" s="45"/>
      <c r="W35" s="45"/>
      <c r="X35" s="254" t="s">
        <v>57</v>
      </c>
      <c r="Y35" s="252"/>
      <c r="Z35" s="252"/>
      <c r="AA35" s="252"/>
      <c r="AB35" s="252"/>
      <c r="AC35" s="45"/>
      <c r="AD35" s="45"/>
      <c r="AE35" s="45"/>
      <c r="AF35" s="45"/>
      <c r="AG35" s="45"/>
      <c r="AH35" s="45"/>
      <c r="AI35" s="45"/>
      <c r="AJ35" s="45"/>
      <c r="AK35" s="251">
        <f>SUM(AK26:AK33)</f>
        <v>0</v>
      </c>
      <c r="AL35" s="252"/>
      <c r="AM35" s="252"/>
      <c r="AN35" s="252"/>
      <c r="AO35" s="253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7"/>
      <c r="C49" s="48"/>
      <c r="D49" s="49" t="s">
        <v>58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4"/>
      <c r="B60" s="35"/>
      <c r="C60" s="36"/>
      <c r="D60" s="52" t="s">
        <v>60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61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60</v>
      </c>
      <c r="AI60" s="38"/>
      <c r="AJ60" s="38"/>
      <c r="AK60" s="38"/>
      <c r="AL60" s="38"/>
      <c r="AM60" s="52" t="s">
        <v>61</v>
      </c>
      <c r="AN60" s="38"/>
      <c r="AO60" s="38"/>
      <c r="AP60" s="36"/>
      <c r="AQ60" s="36"/>
      <c r="AR60" s="39"/>
      <c r="BE60" s="34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4"/>
      <c r="B64" s="35"/>
      <c r="C64" s="36"/>
      <c r="D64" s="49" t="s">
        <v>62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63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4"/>
      <c r="B75" s="35"/>
      <c r="C75" s="36"/>
      <c r="D75" s="52" t="s">
        <v>60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61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60</v>
      </c>
      <c r="AI75" s="38"/>
      <c r="AJ75" s="38"/>
      <c r="AK75" s="38"/>
      <c r="AL75" s="38"/>
      <c r="AM75" s="52" t="s">
        <v>61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2" t="s">
        <v>64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8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20-16a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81" t="str">
        <f>K6</f>
        <v>Oprava mostu v km 54,320 trati Podlešín - Obrnice</v>
      </c>
      <c r="M85" s="282"/>
      <c r="N85" s="282"/>
      <c r="O85" s="282"/>
      <c r="P85" s="282"/>
      <c r="Q85" s="282"/>
      <c r="R85" s="282"/>
      <c r="S85" s="282"/>
      <c r="T85" s="282"/>
      <c r="U85" s="282"/>
      <c r="V85" s="282"/>
      <c r="W85" s="282"/>
      <c r="X85" s="282"/>
      <c r="Y85" s="282"/>
      <c r="Z85" s="282"/>
      <c r="AA85" s="282"/>
      <c r="AB85" s="282"/>
      <c r="AC85" s="282"/>
      <c r="AD85" s="282"/>
      <c r="AE85" s="282"/>
      <c r="AF85" s="282"/>
      <c r="AG85" s="282"/>
      <c r="AH85" s="282"/>
      <c r="AI85" s="282"/>
      <c r="AJ85" s="282"/>
      <c r="AK85" s="282"/>
      <c r="AL85" s="282"/>
      <c r="AM85" s="282"/>
      <c r="AN85" s="282"/>
      <c r="AO85" s="282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8" t="s">
        <v>21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Slaný u koupaliště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23</v>
      </c>
      <c r="AJ87" s="36"/>
      <c r="AK87" s="36"/>
      <c r="AL87" s="36"/>
      <c r="AM87" s="283" t="str">
        <f>IF(AN8= "","",AN8)</f>
        <v>23. 2. 2021</v>
      </c>
      <c r="AN87" s="283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8" t="s">
        <v>29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37</v>
      </c>
      <c r="AJ89" s="36"/>
      <c r="AK89" s="36"/>
      <c r="AL89" s="36"/>
      <c r="AM89" s="284" t="str">
        <f>IF(E17="","",E17)</f>
        <v>TOP CON SERVIS s.r.o.</v>
      </c>
      <c r="AN89" s="285"/>
      <c r="AO89" s="285"/>
      <c r="AP89" s="285"/>
      <c r="AQ89" s="36"/>
      <c r="AR89" s="39"/>
      <c r="AS89" s="286" t="s">
        <v>65</v>
      </c>
      <c r="AT89" s="287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8" t="s">
        <v>35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42</v>
      </c>
      <c r="AJ90" s="36"/>
      <c r="AK90" s="36"/>
      <c r="AL90" s="36"/>
      <c r="AM90" s="284" t="str">
        <f>IF(E20="","",E20)</f>
        <v xml:space="preserve"> </v>
      </c>
      <c r="AN90" s="285"/>
      <c r="AO90" s="285"/>
      <c r="AP90" s="285"/>
      <c r="AQ90" s="36"/>
      <c r="AR90" s="39"/>
      <c r="AS90" s="288"/>
      <c r="AT90" s="289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90"/>
      <c r="AT91" s="291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4" t="s">
        <v>66</v>
      </c>
      <c r="D92" s="275"/>
      <c r="E92" s="275"/>
      <c r="F92" s="275"/>
      <c r="G92" s="275"/>
      <c r="H92" s="73"/>
      <c r="I92" s="277" t="s">
        <v>67</v>
      </c>
      <c r="J92" s="275"/>
      <c r="K92" s="275"/>
      <c r="L92" s="275"/>
      <c r="M92" s="275"/>
      <c r="N92" s="275"/>
      <c r="O92" s="275"/>
      <c r="P92" s="275"/>
      <c r="Q92" s="275"/>
      <c r="R92" s="275"/>
      <c r="S92" s="275"/>
      <c r="T92" s="275"/>
      <c r="U92" s="275"/>
      <c r="V92" s="275"/>
      <c r="W92" s="275"/>
      <c r="X92" s="275"/>
      <c r="Y92" s="275"/>
      <c r="Z92" s="275"/>
      <c r="AA92" s="275"/>
      <c r="AB92" s="275"/>
      <c r="AC92" s="275"/>
      <c r="AD92" s="275"/>
      <c r="AE92" s="275"/>
      <c r="AF92" s="275"/>
      <c r="AG92" s="276" t="s">
        <v>68</v>
      </c>
      <c r="AH92" s="275"/>
      <c r="AI92" s="275"/>
      <c r="AJ92" s="275"/>
      <c r="AK92" s="275"/>
      <c r="AL92" s="275"/>
      <c r="AM92" s="275"/>
      <c r="AN92" s="277" t="s">
        <v>69</v>
      </c>
      <c r="AO92" s="275"/>
      <c r="AP92" s="278"/>
      <c r="AQ92" s="74" t="s">
        <v>70</v>
      </c>
      <c r="AR92" s="39"/>
      <c r="AS92" s="75" t="s">
        <v>71</v>
      </c>
      <c r="AT92" s="76" t="s">
        <v>72</v>
      </c>
      <c r="AU92" s="76" t="s">
        <v>73</v>
      </c>
      <c r="AV92" s="76" t="s">
        <v>74</v>
      </c>
      <c r="AW92" s="76" t="s">
        <v>75</v>
      </c>
      <c r="AX92" s="76" t="s">
        <v>76</v>
      </c>
      <c r="AY92" s="76" t="s">
        <v>77</v>
      </c>
      <c r="AZ92" s="76" t="s">
        <v>78</v>
      </c>
      <c r="BA92" s="76" t="s">
        <v>79</v>
      </c>
      <c r="BB92" s="76" t="s">
        <v>80</v>
      </c>
      <c r="BC92" s="76" t="s">
        <v>81</v>
      </c>
      <c r="BD92" s="77" t="s">
        <v>82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83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79">
        <f>ROUND(AG95+AG97,2)</f>
        <v>0</v>
      </c>
      <c r="AH94" s="279"/>
      <c r="AI94" s="279"/>
      <c r="AJ94" s="279"/>
      <c r="AK94" s="279"/>
      <c r="AL94" s="279"/>
      <c r="AM94" s="279"/>
      <c r="AN94" s="280">
        <f t="shared" ref="AN94:AN99" si="0">SUM(AG94,AT94)</f>
        <v>0</v>
      </c>
      <c r="AO94" s="280"/>
      <c r="AP94" s="280"/>
      <c r="AQ94" s="85" t="s">
        <v>1</v>
      </c>
      <c r="AR94" s="86"/>
      <c r="AS94" s="87">
        <f>ROUND(AS95+AS97,2)</f>
        <v>0</v>
      </c>
      <c r="AT94" s="88">
        <f t="shared" ref="AT94:AT99" si="1">ROUND(SUM(AV94:AW94),2)</f>
        <v>0</v>
      </c>
      <c r="AU94" s="89">
        <f>ROUND(AU95+AU97,5)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ROUND(AZ95+AZ97,2)</f>
        <v>0</v>
      </c>
      <c r="BA94" s="88">
        <f>ROUND(BA95+BA97,2)</f>
        <v>0</v>
      </c>
      <c r="BB94" s="88">
        <f>ROUND(BB95+BB97,2)</f>
        <v>0</v>
      </c>
      <c r="BC94" s="88">
        <f>ROUND(BC95+BC97,2)</f>
        <v>0</v>
      </c>
      <c r="BD94" s="90">
        <f>ROUND(BD95+BD97,2)</f>
        <v>0</v>
      </c>
      <c r="BS94" s="91" t="s">
        <v>84</v>
      </c>
      <c r="BT94" s="91" t="s">
        <v>85</v>
      </c>
      <c r="BU94" s="92" t="s">
        <v>86</v>
      </c>
      <c r="BV94" s="91" t="s">
        <v>87</v>
      </c>
      <c r="BW94" s="91" t="s">
        <v>5</v>
      </c>
      <c r="BX94" s="91" t="s">
        <v>88</v>
      </c>
      <c r="CL94" s="91" t="s">
        <v>19</v>
      </c>
    </row>
    <row r="95" spans="1:91" s="7" customFormat="1" ht="37.5" customHeight="1">
      <c r="B95" s="93"/>
      <c r="C95" s="94"/>
      <c r="D95" s="270" t="s">
        <v>89</v>
      </c>
      <c r="E95" s="270"/>
      <c r="F95" s="270"/>
      <c r="G95" s="270"/>
      <c r="H95" s="270"/>
      <c r="I95" s="95"/>
      <c r="J95" s="270" t="s">
        <v>90</v>
      </c>
      <c r="K95" s="270"/>
      <c r="L95" s="270"/>
      <c r="M95" s="270"/>
      <c r="N95" s="270"/>
      <c r="O95" s="270"/>
      <c r="P95" s="270"/>
      <c r="Q95" s="270"/>
      <c r="R95" s="270"/>
      <c r="S95" s="270"/>
      <c r="T95" s="270"/>
      <c r="U95" s="270"/>
      <c r="V95" s="270"/>
      <c r="W95" s="270"/>
      <c r="X95" s="270"/>
      <c r="Y95" s="270"/>
      <c r="Z95" s="270"/>
      <c r="AA95" s="270"/>
      <c r="AB95" s="270"/>
      <c r="AC95" s="270"/>
      <c r="AD95" s="270"/>
      <c r="AE95" s="270"/>
      <c r="AF95" s="270"/>
      <c r="AG95" s="273">
        <f>ROUND(AG96,2)</f>
        <v>0</v>
      </c>
      <c r="AH95" s="272"/>
      <c r="AI95" s="272"/>
      <c r="AJ95" s="272"/>
      <c r="AK95" s="272"/>
      <c r="AL95" s="272"/>
      <c r="AM95" s="272"/>
      <c r="AN95" s="271">
        <f t="shared" si="0"/>
        <v>0</v>
      </c>
      <c r="AO95" s="272"/>
      <c r="AP95" s="272"/>
      <c r="AQ95" s="96" t="s">
        <v>91</v>
      </c>
      <c r="AR95" s="97"/>
      <c r="AS95" s="98">
        <f>ROUND(AS96,2)</f>
        <v>0</v>
      </c>
      <c r="AT95" s="99">
        <f t="shared" si="1"/>
        <v>0</v>
      </c>
      <c r="AU95" s="100">
        <f>ROUND(AU96,5)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ROUND(AZ96,2)</f>
        <v>0</v>
      </c>
      <c r="BA95" s="99">
        <f>ROUND(BA96,2)</f>
        <v>0</v>
      </c>
      <c r="BB95" s="99">
        <f>ROUND(BB96,2)</f>
        <v>0</v>
      </c>
      <c r="BC95" s="99">
        <f>ROUND(BC96,2)</f>
        <v>0</v>
      </c>
      <c r="BD95" s="101">
        <f>ROUND(BD96,2)</f>
        <v>0</v>
      </c>
      <c r="BS95" s="102" t="s">
        <v>84</v>
      </c>
      <c r="BT95" s="102" t="s">
        <v>92</v>
      </c>
      <c r="BU95" s="102" t="s">
        <v>86</v>
      </c>
      <c r="BV95" s="102" t="s">
        <v>87</v>
      </c>
      <c r="BW95" s="102" t="s">
        <v>93</v>
      </c>
      <c r="BX95" s="102" t="s">
        <v>5</v>
      </c>
      <c r="CL95" s="102" t="s">
        <v>19</v>
      </c>
      <c r="CM95" s="102" t="s">
        <v>94</v>
      </c>
    </row>
    <row r="96" spans="1:91" s="4" customFormat="1" ht="23.25" customHeight="1">
      <c r="A96" s="103" t="s">
        <v>95</v>
      </c>
      <c r="B96" s="58"/>
      <c r="C96" s="104"/>
      <c r="D96" s="104"/>
      <c r="E96" s="269" t="s">
        <v>96</v>
      </c>
      <c r="F96" s="269"/>
      <c r="G96" s="269"/>
      <c r="H96" s="269"/>
      <c r="I96" s="269"/>
      <c r="J96" s="104"/>
      <c r="K96" s="269" t="s">
        <v>90</v>
      </c>
      <c r="L96" s="269"/>
      <c r="M96" s="269"/>
      <c r="N96" s="269"/>
      <c r="O96" s="269"/>
      <c r="P96" s="269"/>
      <c r="Q96" s="269"/>
      <c r="R96" s="269"/>
      <c r="S96" s="269"/>
      <c r="T96" s="269"/>
      <c r="U96" s="269"/>
      <c r="V96" s="269"/>
      <c r="W96" s="269"/>
      <c r="X96" s="269"/>
      <c r="Y96" s="269"/>
      <c r="Z96" s="269"/>
      <c r="AA96" s="269"/>
      <c r="AB96" s="269"/>
      <c r="AC96" s="269"/>
      <c r="AD96" s="269"/>
      <c r="AE96" s="269"/>
      <c r="AF96" s="269"/>
      <c r="AG96" s="267">
        <f>'20-16a-1-01 - Oprava most...'!J32</f>
        <v>0</v>
      </c>
      <c r="AH96" s="268"/>
      <c r="AI96" s="268"/>
      <c r="AJ96" s="268"/>
      <c r="AK96" s="268"/>
      <c r="AL96" s="268"/>
      <c r="AM96" s="268"/>
      <c r="AN96" s="267">
        <f t="shared" si="0"/>
        <v>0</v>
      </c>
      <c r="AO96" s="268"/>
      <c r="AP96" s="268"/>
      <c r="AQ96" s="105" t="s">
        <v>97</v>
      </c>
      <c r="AR96" s="60"/>
      <c r="AS96" s="106">
        <v>0</v>
      </c>
      <c r="AT96" s="107">
        <f t="shared" si="1"/>
        <v>0</v>
      </c>
      <c r="AU96" s="108">
        <f>'20-16a-1-01 - Oprava most...'!P132</f>
        <v>0</v>
      </c>
      <c r="AV96" s="107">
        <f>'20-16a-1-01 - Oprava most...'!J35</f>
        <v>0</v>
      </c>
      <c r="AW96" s="107">
        <f>'20-16a-1-01 - Oprava most...'!J36</f>
        <v>0</v>
      </c>
      <c r="AX96" s="107">
        <f>'20-16a-1-01 - Oprava most...'!J37</f>
        <v>0</v>
      </c>
      <c r="AY96" s="107">
        <f>'20-16a-1-01 - Oprava most...'!J38</f>
        <v>0</v>
      </c>
      <c r="AZ96" s="107">
        <f>'20-16a-1-01 - Oprava most...'!F35</f>
        <v>0</v>
      </c>
      <c r="BA96" s="107">
        <f>'20-16a-1-01 - Oprava most...'!F36</f>
        <v>0</v>
      </c>
      <c r="BB96" s="107">
        <f>'20-16a-1-01 - Oprava most...'!F37</f>
        <v>0</v>
      </c>
      <c r="BC96" s="107">
        <f>'20-16a-1-01 - Oprava most...'!F38</f>
        <v>0</v>
      </c>
      <c r="BD96" s="109">
        <f>'20-16a-1-01 - Oprava most...'!F39</f>
        <v>0</v>
      </c>
      <c r="BT96" s="110" t="s">
        <v>94</v>
      </c>
      <c r="BV96" s="110" t="s">
        <v>87</v>
      </c>
      <c r="BW96" s="110" t="s">
        <v>98</v>
      </c>
      <c r="BX96" s="110" t="s">
        <v>93</v>
      </c>
      <c r="CL96" s="110" t="s">
        <v>19</v>
      </c>
    </row>
    <row r="97" spans="1:91" s="7" customFormat="1" ht="24.75" customHeight="1">
      <c r="B97" s="93"/>
      <c r="C97" s="94"/>
      <c r="D97" s="270" t="s">
        <v>99</v>
      </c>
      <c r="E97" s="270"/>
      <c r="F97" s="270"/>
      <c r="G97" s="270"/>
      <c r="H97" s="270"/>
      <c r="I97" s="95"/>
      <c r="J97" s="270" t="s">
        <v>100</v>
      </c>
      <c r="K97" s="270"/>
      <c r="L97" s="270"/>
      <c r="M97" s="270"/>
      <c r="N97" s="270"/>
      <c r="O97" s="270"/>
      <c r="P97" s="270"/>
      <c r="Q97" s="270"/>
      <c r="R97" s="270"/>
      <c r="S97" s="270"/>
      <c r="T97" s="270"/>
      <c r="U97" s="270"/>
      <c r="V97" s="270"/>
      <c r="W97" s="270"/>
      <c r="X97" s="270"/>
      <c r="Y97" s="270"/>
      <c r="Z97" s="270"/>
      <c r="AA97" s="270"/>
      <c r="AB97" s="270"/>
      <c r="AC97" s="270"/>
      <c r="AD97" s="270"/>
      <c r="AE97" s="270"/>
      <c r="AF97" s="270"/>
      <c r="AG97" s="273">
        <f>ROUND(SUM(AG98:AG99),2)</f>
        <v>0</v>
      </c>
      <c r="AH97" s="272"/>
      <c r="AI97" s="272"/>
      <c r="AJ97" s="272"/>
      <c r="AK97" s="272"/>
      <c r="AL97" s="272"/>
      <c r="AM97" s="272"/>
      <c r="AN97" s="271">
        <f t="shared" si="0"/>
        <v>0</v>
      </c>
      <c r="AO97" s="272"/>
      <c r="AP97" s="272"/>
      <c r="AQ97" s="96" t="s">
        <v>101</v>
      </c>
      <c r="AR97" s="97"/>
      <c r="AS97" s="98">
        <f>ROUND(SUM(AS98:AS99),2)</f>
        <v>0</v>
      </c>
      <c r="AT97" s="99">
        <f t="shared" si="1"/>
        <v>0</v>
      </c>
      <c r="AU97" s="100">
        <f>ROUND(SUM(AU98:AU99),5)</f>
        <v>0</v>
      </c>
      <c r="AV97" s="99">
        <f>ROUND(AZ97*L29,2)</f>
        <v>0</v>
      </c>
      <c r="AW97" s="99">
        <f>ROUND(BA97*L30,2)</f>
        <v>0</v>
      </c>
      <c r="AX97" s="99">
        <f>ROUND(BB97*L29,2)</f>
        <v>0</v>
      </c>
      <c r="AY97" s="99">
        <f>ROUND(BC97*L30,2)</f>
        <v>0</v>
      </c>
      <c r="AZ97" s="99">
        <f>ROUND(SUM(AZ98:AZ99),2)</f>
        <v>0</v>
      </c>
      <c r="BA97" s="99">
        <f>ROUND(SUM(BA98:BA99),2)</f>
        <v>0</v>
      </c>
      <c r="BB97" s="99">
        <f>ROUND(SUM(BB98:BB99),2)</f>
        <v>0</v>
      </c>
      <c r="BC97" s="99">
        <f>ROUND(SUM(BC98:BC99),2)</f>
        <v>0</v>
      </c>
      <c r="BD97" s="101">
        <f>ROUND(SUM(BD98:BD99),2)</f>
        <v>0</v>
      </c>
      <c r="BS97" s="102" t="s">
        <v>84</v>
      </c>
      <c r="BT97" s="102" t="s">
        <v>92</v>
      </c>
      <c r="BU97" s="102" t="s">
        <v>86</v>
      </c>
      <c r="BV97" s="102" t="s">
        <v>87</v>
      </c>
      <c r="BW97" s="102" t="s">
        <v>102</v>
      </c>
      <c r="BX97" s="102" t="s">
        <v>5</v>
      </c>
      <c r="CL97" s="102" t="s">
        <v>19</v>
      </c>
      <c r="CM97" s="102" t="s">
        <v>94</v>
      </c>
    </row>
    <row r="98" spans="1:91" s="4" customFormat="1" ht="23.25" customHeight="1">
      <c r="A98" s="103" t="s">
        <v>95</v>
      </c>
      <c r="B98" s="58"/>
      <c r="C98" s="104"/>
      <c r="D98" s="104"/>
      <c r="E98" s="269" t="s">
        <v>103</v>
      </c>
      <c r="F98" s="269"/>
      <c r="G98" s="269"/>
      <c r="H98" s="269"/>
      <c r="I98" s="269"/>
      <c r="J98" s="104"/>
      <c r="K98" s="269" t="s">
        <v>104</v>
      </c>
      <c r="L98" s="269"/>
      <c r="M98" s="269"/>
      <c r="N98" s="269"/>
      <c r="O98" s="269"/>
      <c r="P98" s="269"/>
      <c r="Q98" s="269"/>
      <c r="R98" s="269"/>
      <c r="S98" s="269"/>
      <c r="T98" s="269"/>
      <c r="U98" s="269"/>
      <c r="V98" s="269"/>
      <c r="W98" s="269"/>
      <c r="X98" s="269"/>
      <c r="Y98" s="269"/>
      <c r="Z98" s="269"/>
      <c r="AA98" s="269"/>
      <c r="AB98" s="269"/>
      <c r="AC98" s="269"/>
      <c r="AD98" s="269"/>
      <c r="AE98" s="269"/>
      <c r="AF98" s="269"/>
      <c r="AG98" s="267">
        <f>'20-16a-2-01 - Oprava most...'!J32</f>
        <v>0</v>
      </c>
      <c r="AH98" s="268"/>
      <c r="AI98" s="268"/>
      <c r="AJ98" s="268"/>
      <c r="AK98" s="268"/>
      <c r="AL98" s="268"/>
      <c r="AM98" s="268"/>
      <c r="AN98" s="267">
        <f t="shared" si="0"/>
        <v>0</v>
      </c>
      <c r="AO98" s="268"/>
      <c r="AP98" s="268"/>
      <c r="AQ98" s="105" t="s">
        <v>97</v>
      </c>
      <c r="AR98" s="60"/>
      <c r="AS98" s="106">
        <v>0</v>
      </c>
      <c r="AT98" s="107">
        <f t="shared" si="1"/>
        <v>0</v>
      </c>
      <c r="AU98" s="108">
        <f>'20-16a-2-01 - Oprava most...'!P126</f>
        <v>0</v>
      </c>
      <c r="AV98" s="107">
        <f>'20-16a-2-01 - Oprava most...'!J35</f>
        <v>0</v>
      </c>
      <c r="AW98" s="107">
        <f>'20-16a-2-01 - Oprava most...'!J36</f>
        <v>0</v>
      </c>
      <c r="AX98" s="107">
        <f>'20-16a-2-01 - Oprava most...'!J37</f>
        <v>0</v>
      </c>
      <c r="AY98" s="107">
        <f>'20-16a-2-01 - Oprava most...'!J38</f>
        <v>0</v>
      </c>
      <c r="AZ98" s="107">
        <f>'20-16a-2-01 - Oprava most...'!F35</f>
        <v>0</v>
      </c>
      <c r="BA98" s="107">
        <f>'20-16a-2-01 - Oprava most...'!F36</f>
        <v>0</v>
      </c>
      <c r="BB98" s="107">
        <f>'20-16a-2-01 - Oprava most...'!F37</f>
        <v>0</v>
      </c>
      <c r="BC98" s="107">
        <f>'20-16a-2-01 - Oprava most...'!F38</f>
        <v>0</v>
      </c>
      <c r="BD98" s="109">
        <f>'20-16a-2-01 - Oprava most...'!F39</f>
        <v>0</v>
      </c>
      <c r="BT98" s="110" t="s">
        <v>94</v>
      </c>
      <c r="BV98" s="110" t="s">
        <v>87</v>
      </c>
      <c r="BW98" s="110" t="s">
        <v>105</v>
      </c>
      <c r="BX98" s="110" t="s">
        <v>102</v>
      </c>
      <c r="CL98" s="110" t="s">
        <v>19</v>
      </c>
    </row>
    <row r="99" spans="1:91" s="4" customFormat="1" ht="23.25" customHeight="1">
      <c r="A99" s="103" t="s">
        <v>95</v>
      </c>
      <c r="B99" s="58"/>
      <c r="C99" s="104"/>
      <c r="D99" s="104"/>
      <c r="E99" s="269" t="s">
        <v>106</v>
      </c>
      <c r="F99" s="269"/>
      <c r="G99" s="269"/>
      <c r="H99" s="269"/>
      <c r="I99" s="269"/>
      <c r="J99" s="104"/>
      <c r="K99" s="269" t="s">
        <v>107</v>
      </c>
      <c r="L99" s="269"/>
      <c r="M99" s="269"/>
      <c r="N99" s="269"/>
      <c r="O99" s="269"/>
      <c r="P99" s="269"/>
      <c r="Q99" s="269"/>
      <c r="R99" s="269"/>
      <c r="S99" s="269"/>
      <c r="T99" s="269"/>
      <c r="U99" s="269"/>
      <c r="V99" s="269"/>
      <c r="W99" s="269"/>
      <c r="X99" s="269"/>
      <c r="Y99" s="269"/>
      <c r="Z99" s="269"/>
      <c r="AA99" s="269"/>
      <c r="AB99" s="269"/>
      <c r="AC99" s="269"/>
      <c r="AD99" s="269"/>
      <c r="AE99" s="269"/>
      <c r="AF99" s="269"/>
      <c r="AG99" s="267">
        <f>'20-16a-2-02 - Oprava most...'!J32</f>
        <v>0</v>
      </c>
      <c r="AH99" s="268"/>
      <c r="AI99" s="268"/>
      <c r="AJ99" s="268"/>
      <c r="AK99" s="268"/>
      <c r="AL99" s="268"/>
      <c r="AM99" s="268"/>
      <c r="AN99" s="267">
        <f t="shared" si="0"/>
        <v>0</v>
      </c>
      <c r="AO99" s="268"/>
      <c r="AP99" s="268"/>
      <c r="AQ99" s="105" t="s">
        <v>97</v>
      </c>
      <c r="AR99" s="60"/>
      <c r="AS99" s="111">
        <v>0</v>
      </c>
      <c r="AT99" s="112">
        <f t="shared" si="1"/>
        <v>0</v>
      </c>
      <c r="AU99" s="113">
        <f>'20-16a-2-02 - Oprava most...'!P121</f>
        <v>0</v>
      </c>
      <c r="AV99" s="112">
        <f>'20-16a-2-02 - Oprava most...'!J35</f>
        <v>0</v>
      </c>
      <c r="AW99" s="112">
        <f>'20-16a-2-02 - Oprava most...'!J36</f>
        <v>0</v>
      </c>
      <c r="AX99" s="112">
        <f>'20-16a-2-02 - Oprava most...'!J37</f>
        <v>0</v>
      </c>
      <c r="AY99" s="112">
        <f>'20-16a-2-02 - Oprava most...'!J38</f>
        <v>0</v>
      </c>
      <c r="AZ99" s="112">
        <f>'20-16a-2-02 - Oprava most...'!F35</f>
        <v>0</v>
      </c>
      <c r="BA99" s="112">
        <f>'20-16a-2-02 - Oprava most...'!F36</f>
        <v>0</v>
      </c>
      <c r="BB99" s="112">
        <f>'20-16a-2-02 - Oprava most...'!F37</f>
        <v>0</v>
      </c>
      <c r="BC99" s="112">
        <f>'20-16a-2-02 - Oprava most...'!F38</f>
        <v>0</v>
      </c>
      <c r="BD99" s="114">
        <f>'20-16a-2-02 - Oprava most...'!F39</f>
        <v>0</v>
      </c>
      <c r="BT99" s="110" t="s">
        <v>94</v>
      </c>
      <c r="BV99" s="110" t="s">
        <v>87</v>
      </c>
      <c r="BW99" s="110" t="s">
        <v>108</v>
      </c>
      <c r="BX99" s="110" t="s">
        <v>102</v>
      </c>
      <c r="CL99" s="110" t="s">
        <v>19</v>
      </c>
    </row>
    <row r="100" spans="1:91" s="2" customFormat="1" ht="30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9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  <row r="101" spans="1:9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39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</sheetData>
  <sheetProtection algorithmName="SHA-512" hashValue="kvn7pN3K2K8Xv2dLs9KOvLvJtxtY+y4R2aJljbnh15ioFHJBCiPeKl8io123q9hkyCSChUYJu7lNUdVTfQF1aw==" saltValue="k0diHaMt/JyTZWT3M6UeCBbQcxSqbZxIdAqEpUAU3Jv3wNs9KoSMNQNLiyOsmqCWJrWstErC7XVmdBJclczk2Q==" spinCount="100000" sheet="1" objects="1" scenarios="1" formatColumns="0" formatRows="0"/>
  <mergeCells count="58"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AG94:AM94"/>
    <mergeCell ref="AN94:AP94"/>
    <mergeCell ref="E96:I96"/>
    <mergeCell ref="D97:H97"/>
    <mergeCell ref="J97:AF97"/>
    <mergeCell ref="AN97:AP97"/>
    <mergeCell ref="AG97:AM97"/>
    <mergeCell ref="E98:I98"/>
    <mergeCell ref="K98:AF98"/>
    <mergeCell ref="AN99:AP99"/>
    <mergeCell ref="AG99:AM99"/>
    <mergeCell ref="E99:I99"/>
    <mergeCell ref="K99:AF99"/>
    <mergeCell ref="AK30:AO30"/>
    <mergeCell ref="W30:AE30"/>
    <mergeCell ref="L30:P30"/>
    <mergeCell ref="W31:AE31"/>
    <mergeCell ref="AG98:AM98"/>
    <mergeCell ref="AN98:AP98"/>
    <mergeCell ref="K96:AF96"/>
    <mergeCell ref="AN96:AP96"/>
    <mergeCell ref="AG96:AM96"/>
    <mergeCell ref="L85:AO85"/>
    <mergeCell ref="AM87:AN87"/>
    <mergeCell ref="AM89:AP89"/>
    <mergeCell ref="AK26:AO26"/>
    <mergeCell ref="L28:P28"/>
    <mergeCell ref="W28:AE28"/>
    <mergeCell ref="AK28:AO28"/>
    <mergeCell ref="AK29:AO29"/>
    <mergeCell ref="W29:AE29"/>
    <mergeCell ref="L29:P29"/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4"/>
    <mergeCell ref="K5:AO5"/>
    <mergeCell ref="K6:AO6"/>
    <mergeCell ref="E14:AJ14"/>
    <mergeCell ref="E23:AN23"/>
  </mergeCells>
  <hyperlinks>
    <hyperlink ref="A96" location="'20-16a-1-01 - Oprava most...'!C2" display="/"/>
    <hyperlink ref="A98" location="'20-16a-2-01 - Oprava most...'!C2" display="/"/>
    <hyperlink ref="A99" location="'20-16a-2-02 - Oprava most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4"/>
  <sheetViews>
    <sheetView showGridLines="0" tabSelected="1" topLeftCell="A166" workbookViewId="0">
      <selection activeCell="F169" sqref="F16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AT2" s="16" t="s">
        <v>98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94</v>
      </c>
    </row>
    <row r="4" spans="1:46" s="1" customFormat="1" ht="24.95" customHeight="1">
      <c r="B4" s="19"/>
      <c r="D4" s="117" t="s">
        <v>109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295" t="str">
        <f>'Rekapitulace stavby'!K6</f>
        <v>Oprava mostu v km 54,320 trati Podlešín - Obrnice</v>
      </c>
      <c r="F7" s="296"/>
      <c r="G7" s="296"/>
      <c r="H7" s="296"/>
      <c r="L7" s="19"/>
    </row>
    <row r="8" spans="1:46" s="1" customFormat="1" ht="12" customHeight="1">
      <c r="B8" s="19"/>
      <c r="D8" s="119" t="s">
        <v>110</v>
      </c>
      <c r="L8" s="19"/>
    </row>
    <row r="9" spans="1:46" s="2" customFormat="1" ht="23.25" customHeight="1">
      <c r="A9" s="34"/>
      <c r="B9" s="39"/>
      <c r="C9" s="34"/>
      <c r="D9" s="34"/>
      <c r="E9" s="295" t="s">
        <v>111</v>
      </c>
      <c r="F9" s="297"/>
      <c r="G9" s="297"/>
      <c r="H9" s="29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112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298" t="s">
        <v>113</v>
      </c>
      <c r="F11" s="297"/>
      <c r="G11" s="297"/>
      <c r="H11" s="297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22</v>
      </c>
      <c r="G14" s="34"/>
      <c r="H14" s="34"/>
      <c r="I14" s="119" t="s">
        <v>23</v>
      </c>
      <c r="J14" s="120" t="str">
        <f>'Rekapitulace stavby'!AN8</f>
        <v>23. 2. 2021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299" t="str">
        <f>'Rekapitulace stavby'!E14</f>
        <v>Vyplň údaj</v>
      </c>
      <c r="F20" s="300"/>
      <c r="G20" s="300"/>
      <c r="H20" s="300"/>
      <c r="I20" s="119" t="s">
        <v>33</v>
      </c>
      <c r="J20" s="29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19" t="s">
        <v>33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01" t="s">
        <v>1</v>
      </c>
      <c r="F29" s="301"/>
      <c r="G29" s="301"/>
      <c r="H29" s="301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45</v>
      </c>
      <c r="E32" s="34"/>
      <c r="F32" s="34"/>
      <c r="G32" s="34"/>
      <c r="H32" s="34"/>
      <c r="I32" s="34"/>
      <c r="J32" s="128">
        <f>ROUND(J132,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47</v>
      </c>
      <c r="G34" s="34"/>
      <c r="H34" s="34"/>
      <c r="I34" s="129" t="s">
        <v>46</v>
      </c>
      <c r="J34" s="129" t="s">
        <v>48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49</v>
      </c>
      <c r="E35" s="119" t="s">
        <v>50</v>
      </c>
      <c r="F35" s="131">
        <f>ROUND((SUM(BE132:BE283)),  2)</f>
        <v>0</v>
      </c>
      <c r="G35" s="34"/>
      <c r="H35" s="34"/>
      <c r="I35" s="132">
        <v>0.21</v>
      </c>
      <c r="J35" s="131">
        <f>ROUND(((SUM(BE132:BE283))*I35),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51</v>
      </c>
      <c r="F36" s="131">
        <f>ROUND((SUM(BF132:BF283)),  2)</f>
        <v>0</v>
      </c>
      <c r="G36" s="34"/>
      <c r="H36" s="34"/>
      <c r="I36" s="132">
        <v>0.15</v>
      </c>
      <c r="J36" s="131">
        <f>ROUND(((SUM(BF132:BF283))*I36),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52</v>
      </c>
      <c r="F37" s="131">
        <f>ROUND((SUM(BG132:BG283)),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53</v>
      </c>
      <c r="F38" s="131">
        <f>ROUND((SUM(BH132:BH283)),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54</v>
      </c>
      <c r="F39" s="131">
        <f>ROUND((SUM(BI132:BI283)),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55</v>
      </c>
      <c r="E41" s="135"/>
      <c r="F41" s="135"/>
      <c r="G41" s="136" t="s">
        <v>56</v>
      </c>
      <c r="H41" s="137" t="s">
        <v>57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58</v>
      </c>
      <c r="E49" s="141"/>
      <c r="F49" s="141"/>
      <c r="G49" s="140" t="s">
        <v>59</v>
      </c>
      <c r="H49" s="141"/>
      <c r="I49" s="141"/>
      <c r="J49" s="141"/>
      <c r="K49" s="141"/>
      <c r="L49" s="51"/>
    </row>
    <row r="50" spans="1:31">
      <c r="B50" s="19"/>
      <c r="L50" s="1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 s="2" customFormat="1" ht="12.75">
      <c r="A60" s="34"/>
      <c r="B60" s="39"/>
      <c r="C60" s="34"/>
      <c r="D60" s="142" t="s">
        <v>60</v>
      </c>
      <c r="E60" s="143"/>
      <c r="F60" s="144" t="s">
        <v>61</v>
      </c>
      <c r="G60" s="142" t="s">
        <v>60</v>
      </c>
      <c r="H60" s="143"/>
      <c r="I60" s="143"/>
      <c r="J60" s="145" t="s">
        <v>61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>
      <c r="B61" s="19"/>
      <c r="L61" s="19"/>
    </row>
    <row r="62" spans="1:31">
      <c r="B62" s="19"/>
      <c r="L62" s="19"/>
    </row>
    <row r="63" spans="1:31">
      <c r="B63" s="19"/>
      <c r="L63" s="19"/>
    </row>
    <row r="64" spans="1:31" s="2" customFormat="1" ht="12.75">
      <c r="A64" s="34"/>
      <c r="B64" s="39"/>
      <c r="C64" s="34"/>
      <c r="D64" s="140" t="s">
        <v>62</v>
      </c>
      <c r="E64" s="146"/>
      <c r="F64" s="146"/>
      <c r="G64" s="140" t="s">
        <v>63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>
      <c r="B65" s="19"/>
      <c r="L65" s="1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 s="2" customFormat="1" ht="12.75">
      <c r="A75" s="34"/>
      <c r="B75" s="39"/>
      <c r="C75" s="34"/>
      <c r="D75" s="142" t="s">
        <v>60</v>
      </c>
      <c r="E75" s="143"/>
      <c r="F75" s="144" t="s">
        <v>61</v>
      </c>
      <c r="G75" s="142" t="s">
        <v>60</v>
      </c>
      <c r="H75" s="143"/>
      <c r="I75" s="143"/>
      <c r="J75" s="145" t="s">
        <v>61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114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293" t="str">
        <f>E7</f>
        <v>Oprava mostu v km 54,320 trati Podlešín - Obrnice</v>
      </c>
      <c r="F84" s="294"/>
      <c r="G84" s="294"/>
      <c r="H84" s="294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110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293" t="s">
        <v>111</v>
      </c>
      <c r="F86" s="292"/>
      <c r="G86" s="292"/>
      <c r="H86" s="292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112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>
      <c r="A88" s="34"/>
      <c r="B88" s="35"/>
      <c r="C88" s="36"/>
      <c r="D88" s="36"/>
      <c r="E88" s="281" t="str">
        <f>E11</f>
        <v>20-16a-1/01 - Oprava mostu v km 54,320 trati Podlešín - Obrnice _ Most - spodní stavba</v>
      </c>
      <c r="F88" s="292"/>
      <c r="G88" s="292"/>
      <c r="H88" s="292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>Slaný u koupaliště</v>
      </c>
      <c r="G90" s="36"/>
      <c r="H90" s="36"/>
      <c r="I90" s="28" t="s">
        <v>23</v>
      </c>
      <c r="J90" s="66" t="str">
        <f>IF(J14="","",J14)</f>
        <v>23. 2. 2021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115</v>
      </c>
      <c r="D95" s="152"/>
      <c r="E95" s="152"/>
      <c r="F95" s="152"/>
      <c r="G95" s="152"/>
      <c r="H95" s="152"/>
      <c r="I95" s="152"/>
      <c r="J95" s="153" t="s">
        <v>116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117</v>
      </c>
      <c r="D97" s="36"/>
      <c r="E97" s="36"/>
      <c r="F97" s="36"/>
      <c r="G97" s="36"/>
      <c r="H97" s="36"/>
      <c r="I97" s="36"/>
      <c r="J97" s="84">
        <f>J132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118</v>
      </c>
    </row>
    <row r="98" spans="1:47" s="9" customFormat="1" ht="24.95" customHeight="1">
      <c r="B98" s="155"/>
      <c r="C98" s="156"/>
      <c r="D98" s="157" t="s">
        <v>119</v>
      </c>
      <c r="E98" s="158"/>
      <c r="F98" s="158"/>
      <c r="G98" s="158"/>
      <c r="H98" s="158"/>
      <c r="I98" s="158"/>
      <c r="J98" s="159">
        <f>J133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120</v>
      </c>
      <c r="E99" s="163"/>
      <c r="F99" s="163"/>
      <c r="G99" s="163"/>
      <c r="H99" s="163"/>
      <c r="I99" s="163"/>
      <c r="J99" s="164">
        <f>J134</f>
        <v>0</v>
      </c>
      <c r="K99" s="104"/>
      <c r="L99" s="165"/>
    </row>
    <row r="100" spans="1:47" s="10" customFormat="1" ht="19.899999999999999" customHeight="1">
      <c r="B100" s="161"/>
      <c r="C100" s="104"/>
      <c r="D100" s="162" t="s">
        <v>121</v>
      </c>
      <c r="E100" s="163"/>
      <c r="F100" s="163"/>
      <c r="G100" s="163"/>
      <c r="H100" s="163"/>
      <c r="I100" s="163"/>
      <c r="J100" s="164">
        <f>J154</f>
        <v>0</v>
      </c>
      <c r="K100" s="104"/>
      <c r="L100" s="165"/>
    </row>
    <row r="101" spans="1:47" s="10" customFormat="1" ht="19.899999999999999" customHeight="1">
      <c r="B101" s="161"/>
      <c r="C101" s="104"/>
      <c r="D101" s="162" t="s">
        <v>122</v>
      </c>
      <c r="E101" s="163"/>
      <c r="F101" s="163"/>
      <c r="G101" s="163"/>
      <c r="H101" s="163"/>
      <c r="I101" s="163"/>
      <c r="J101" s="164">
        <f>J175</f>
        <v>0</v>
      </c>
      <c r="K101" s="104"/>
      <c r="L101" s="165"/>
    </row>
    <row r="102" spans="1:47" s="10" customFormat="1" ht="19.899999999999999" customHeight="1">
      <c r="B102" s="161"/>
      <c r="C102" s="104"/>
      <c r="D102" s="162" t="s">
        <v>123</v>
      </c>
      <c r="E102" s="163"/>
      <c r="F102" s="163"/>
      <c r="G102" s="163"/>
      <c r="H102" s="163"/>
      <c r="I102" s="163"/>
      <c r="J102" s="164">
        <f>J193</f>
        <v>0</v>
      </c>
      <c r="K102" s="104"/>
      <c r="L102" s="165"/>
    </row>
    <row r="103" spans="1:47" s="10" customFormat="1" ht="19.899999999999999" customHeight="1">
      <c r="B103" s="161"/>
      <c r="C103" s="104"/>
      <c r="D103" s="162" t="s">
        <v>124</v>
      </c>
      <c r="E103" s="163"/>
      <c r="F103" s="163"/>
      <c r="G103" s="163"/>
      <c r="H103" s="163"/>
      <c r="I103" s="163"/>
      <c r="J103" s="164">
        <f>J203</f>
        <v>0</v>
      </c>
      <c r="K103" s="104"/>
      <c r="L103" s="165"/>
    </row>
    <row r="104" spans="1:47" s="10" customFormat="1" ht="19.899999999999999" customHeight="1">
      <c r="B104" s="161"/>
      <c r="C104" s="104"/>
      <c r="D104" s="162" t="s">
        <v>125</v>
      </c>
      <c r="E104" s="163"/>
      <c r="F104" s="163"/>
      <c r="G104" s="163"/>
      <c r="H104" s="163"/>
      <c r="I104" s="163"/>
      <c r="J104" s="164">
        <f>J209</f>
        <v>0</v>
      </c>
      <c r="K104" s="104"/>
      <c r="L104" s="165"/>
    </row>
    <row r="105" spans="1:47" s="10" customFormat="1" ht="19.899999999999999" customHeight="1">
      <c r="B105" s="161"/>
      <c r="C105" s="104"/>
      <c r="D105" s="162" t="s">
        <v>126</v>
      </c>
      <c r="E105" s="163"/>
      <c r="F105" s="163"/>
      <c r="G105" s="163"/>
      <c r="H105" s="163"/>
      <c r="I105" s="163"/>
      <c r="J105" s="164">
        <f>J256</f>
        <v>0</v>
      </c>
      <c r="K105" s="104"/>
      <c r="L105" s="165"/>
    </row>
    <row r="106" spans="1:47" s="10" customFormat="1" ht="19.899999999999999" customHeight="1">
      <c r="B106" s="161"/>
      <c r="C106" s="104"/>
      <c r="D106" s="162" t="s">
        <v>127</v>
      </c>
      <c r="E106" s="163"/>
      <c r="F106" s="163"/>
      <c r="G106" s="163"/>
      <c r="H106" s="163"/>
      <c r="I106" s="163"/>
      <c r="J106" s="164">
        <f>J268</f>
        <v>0</v>
      </c>
      <c r="K106" s="104"/>
      <c r="L106" s="165"/>
    </row>
    <row r="107" spans="1:47" s="9" customFormat="1" ht="24.95" customHeight="1">
      <c r="B107" s="155"/>
      <c r="C107" s="156"/>
      <c r="D107" s="157" t="s">
        <v>128</v>
      </c>
      <c r="E107" s="158"/>
      <c r="F107" s="158"/>
      <c r="G107" s="158"/>
      <c r="H107" s="158"/>
      <c r="I107" s="158"/>
      <c r="J107" s="159">
        <f>J270</f>
        <v>0</v>
      </c>
      <c r="K107" s="156"/>
      <c r="L107" s="160"/>
    </row>
    <row r="108" spans="1:47" s="10" customFormat="1" ht="19.899999999999999" customHeight="1">
      <c r="B108" s="161"/>
      <c r="C108" s="104"/>
      <c r="D108" s="162" t="s">
        <v>129</v>
      </c>
      <c r="E108" s="163"/>
      <c r="F108" s="163"/>
      <c r="G108" s="163"/>
      <c r="H108" s="163"/>
      <c r="I108" s="163"/>
      <c r="J108" s="164">
        <f>J271</f>
        <v>0</v>
      </c>
      <c r="K108" s="104"/>
      <c r="L108" s="165"/>
    </row>
    <row r="109" spans="1:47" s="9" customFormat="1" ht="24.95" customHeight="1">
      <c r="B109" s="155"/>
      <c r="C109" s="156"/>
      <c r="D109" s="157" t="s">
        <v>130</v>
      </c>
      <c r="E109" s="158"/>
      <c r="F109" s="158"/>
      <c r="G109" s="158"/>
      <c r="H109" s="158"/>
      <c r="I109" s="158"/>
      <c r="J109" s="159">
        <f>J280</f>
        <v>0</v>
      </c>
      <c r="K109" s="156"/>
      <c r="L109" s="160"/>
    </row>
    <row r="110" spans="1:47" s="10" customFormat="1" ht="19.899999999999999" customHeight="1">
      <c r="B110" s="161"/>
      <c r="C110" s="104"/>
      <c r="D110" s="162" t="s">
        <v>131</v>
      </c>
      <c r="E110" s="163"/>
      <c r="F110" s="163"/>
      <c r="G110" s="163"/>
      <c r="H110" s="163"/>
      <c r="I110" s="163"/>
      <c r="J110" s="164">
        <f>J281</f>
        <v>0</v>
      </c>
      <c r="K110" s="104"/>
      <c r="L110" s="165"/>
    </row>
    <row r="111" spans="1:47" s="2" customFormat="1" ht="21.7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6" spans="1:31" s="2" customFormat="1" ht="6.95" customHeight="1">
      <c r="A116" s="34"/>
      <c r="B116" s="56"/>
      <c r="C116" s="57"/>
      <c r="D116" s="57"/>
      <c r="E116" s="57"/>
      <c r="F116" s="57"/>
      <c r="G116" s="57"/>
      <c r="H116" s="57"/>
      <c r="I116" s="57"/>
      <c r="J116" s="57"/>
      <c r="K116" s="57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24.95" customHeight="1">
      <c r="A117" s="34"/>
      <c r="B117" s="35"/>
      <c r="C117" s="22" t="s">
        <v>132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12" customHeight="1">
      <c r="A119" s="34"/>
      <c r="B119" s="35"/>
      <c r="C119" s="28" t="s">
        <v>16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6.5" customHeight="1">
      <c r="A120" s="34"/>
      <c r="B120" s="35"/>
      <c r="C120" s="36"/>
      <c r="D120" s="36"/>
      <c r="E120" s="293" t="str">
        <f>E7</f>
        <v>Oprava mostu v km 54,320 trati Podlešín - Obrnice</v>
      </c>
      <c r="F120" s="294"/>
      <c r="G120" s="294"/>
      <c r="H120" s="294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1" customFormat="1" ht="12" customHeight="1">
      <c r="B121" s="20"/>
      <c r="C121" s="28" t="s">
        <v>110</v>
      </c>
      <c r="D121" s="21"/>
      <c r="E121" s="21"/>
      <c r="F121" s="21"/>
      <c r="G121" s="21"/>
      <c r="H121" s="21"/>
      <c r="I121" s="21"/>
      <c r="J121" s="21"/>
      <c r="K121" s="21"/>
      <c r="L121" s="19"/>
    </row>
    <row r="122" spans="1:31" s="2" customFormat="1" ht="23.25" customHeight="1">
      <c r="A122" s="34"/>
      <c r="B122" s="35"/>
      <c r="C122" s="36"/>
      <c r="D122" s="36"/>
      <c r="E122" s="293" t="s">
        <v>111</v>
      </c>
      <c r="F122" s="292"/>
      <c r="G122" s="292"/>
      <c r="H122" s="292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8" t="s">
        <v>112</v>
      </c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30" customHeight="1">
      <c r="A124" s="34"/>
      <c r="B124" s="35"/>
      <c r="C124" s="36"/>
      <c r="D124" s="36"/>
      <c r="E124" s="281" t="str">
        <f>E11</f>
        <v>20-16a-1/01 - Oprava mostu v km 54,320 trati Podlešín - Obrnice _ Most - spodní stavba</v>
      </c>
      <c r="F124" s="292"/>
      <c r="G124" s="292"/>
      <c r="H124" s="292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8" t="s">
        <v>21</v>
      </c>
      <c r="D126" s="36"/>
      <c r="E126" s="36"/>
      <c r="F126" s="26" t="str">
        <f>F14</f>
        <v>Slaný u koupaliště</v>
      </c>
      <c r="G126" s="36"/>
      <c r="H126" s="36"/>
      <c r="I126" s="28" t="s">
        <v>23</v>
      </c>
      <c r="J126" s="66" t="str">
        <f>IF(J14="","",J14)</f>
        <v>23. 2. 2021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25.7" customHeight="1">
      <c r="A128" s="34"/>
      <c r="B128" s="35"/>
      <c r="C128" s="28" t="s">
        <v>29</v>
      </c>
      <c r="D128" s="36"/>
      <c r="E128" s="36"/>
      <c r="F128" s="26" t="str">
        <f>E17</f>
        <v>Správa železnic, státní organizace</v>
      </c>
      <c r="G128" s="36"/>
      <c r="H128" s="36"/>
      <c r="I128" s="28" t="s">
        <v>37</v>
      </c>
      <c r="J128" s="32" t="str">
        <f>E23</f>
        <v>TOP CON SERVIS s.r.o.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8" t="s">
        <v>35</v>
      </c>
      <c r="D129" s="36"/>
      <c r="E129" s="36"/>
      <c r="F129" s="26" t="str">
        <f>IF(E20="","",E20)</f>
        <v>Vyplň údaj</v>
      </c>
      <c r="G129" s="36"/>
      <c r="H129" s="36"/>
      <c r="I129" s="28" t="s">
        <v>42</v>
      </c>
      <c r="J129" s="32" t="str">
        <f>E26</f>
        <v xml:space="preserve"> 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0.3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11" customFormat="1" ht="29.25" customHeight="1">
      <c r="A131" s="166"/>
      <c r="B131" s="167"/>
      <c r="C131" s="168" t="s">
        <v>133</v>
      </c>
      <c r="D131" s="169" t="s">
        <v>70</v>
      </c>
      <c r="E131" s="169" t="s">
        <v>66</v>
      </c>
      <c r="F131" s="169" t="s">
        <v>67</v>
      </c>
      <c r="G131" s="169" t="s">
        <v>134</v>
      </c>
      <c r="H131" s="169" t="s">
        <v>135</v>
      </c>
      <c r="I131" s="169" t="s">
        <v>136</v>
      </c>
      <c r="J131" s="169" t="s">
        <v>116</v>
      </c>
      <c r="K131" s="170" t="s">
        <v>137</v>
      </c>
      <c r="L131" s="171"/>
      <c r="M131" s="75" t="s">
        <v>1</v>
      </c>
      <c r="N131" s="76" t="s">
        <v>49</v>
      </c>
      <c r="O131" s="76" t="s">
        <v>138</v>
      </c>
      <c r="P131" s="76" t="s">
        <v>139</v>
      </c>
      <c r="Q131" s="76" t="s">
        <v>140</v>
      </c>
      <c r="R131" s="76" t="s">
        <v>141</v>
      </c>
      <c r="S131" s="76" t="s">
        <v>142</v>
      </c>
      <c r="T131" s="77" t="s">
        <v>143</v>
      </c>
      <c r="U131" s="166"/>
      <c r="V131" s="166"/>
      <c r="W131" s="166"/>
      <c r="X131" s="166"/>
      <c r="Y131" s="166"/>
      <c r="Z131" s="166"/>
      <c r="AA131" s="166"/>
      <c r="AB131" s="166"/>
      <c r="AC131" s="166"/>
      <c r="AD131" s="166"/>
      <c r="AE131" s="166"/>
    </row>
    <row r="132" spans="1:65" s="2" customFormat="1" ht="22.9" customHeight="1">
      <c r="A132" s="34"/>
      <c r="B132" s="35"/>
      <c r="C132" s="82" t="s">
        <v>144</v>
      </c>
      <c r="D132" s="36"/>
      <c r="E132" s="36"/>
      <c r="F132" s="36"/>
      <c r="G132" s="36"/>
      <c r="H132" s="36"/>
      <c r="I132" s="36"/>
      <c r="J132" s="172">
        <f>BK132</f>
        <v>0</v>
      </c>
      <c r="K132" s="36"/>
      <c r="L132" s="39"/>
      <c r="M132" s="78"/>
      <c r="N132" s="173"/>
      <c r="O132" s="79"/>
      <c r="P132" s="174">
        <f>P133+P270+P280</f>
        <v>0</v>
      </c>
      <c r="Q132" s="79"/>
      <c r="R132" s="174">
        <f>R133+R270+R280</f>
        <v>115.505815865248</v>
      </c>
      <c r="S132" s="79"/>
      <c r="T132" s="175">
        <f>T133+T270+T280</f>
        <v>60.715269999999997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6" t="s">
        <v>84</v>
      </c>
      <c r="AU132" s="16" t="s">
        <v>118</v>
      </c>
      <c r="BK132" s="176">
        <f>BK133+BK270+BK280</f>
        <v>0</v>
      </c>
    </row>
    <row r="133" spans="1:65" s="12" customFormat="1" ht="25.9" customHeight="1">
      <c r="B133" s="177"/>
      <c r="C133" s="178"/>
      <c r="D133" s="179" t="s">
        <v>84</v>
      </c>
      <c r="E133" s="180" t="s">
        <v>145</v>
      </c>
      <c r="F133" s="180" t="s">
        <v>146</v>
      </c>
      <c r="G133" s="178"/>
      <c r="H133" s="178"/>
      <c r="I133" s="181"/>
      <c r="J133" s="182">
        <f>BK133</f>
        <v>0</v>
      </c>
      <c r="K133" s="178"/>
      <c r="L133" s="183"/>
      <c r="M133" s="184"/>
      <c r="N133" s="185"/>
      <c r="O133" s="185"/>
      <c r="P133" s="186">
        <f>P134+P154+P175+P193+P203+P209+P256+P268</f>
        <v>0</v>
      </c>
      <c r="Q133" s="185"/>
      <c r="R133" s="186">
        <f>R134+R154+R175+R193+R203+R209+R256+R268</f>
        <v>115.487815865248</v>
      </c>
      <c r="S133" s="185"/>
      <c r="T133" s="187">
        <f>T134+T154+T175+T193+T203+T209+T256+T268</f>
        <v>60.715269999999997</v>
      </c>
      <c r="AR133" s="188" t="s">
        <v>92</v>
      </c>
      <c r="AT133" s="189" t="s">
        <v>84</v>
      </c>
      <c r="AU133" s="189" t="s">
        <v>85</v>
      </c>
      <c r="AY133" s="188" t="s">
        <v>147</v>
      </c>
      <c r="BK133" s="190">
        <f>BK134+BK154+BK175+BK193+BK203+BK209+BK256+BK268</f>
        <v>0</v>
      </c>
    </row>
    <row r="134" spans="1:65" s="12" customFormat="1" ht="22.9" customHeight="1">
      <c r="B134" s="177"/>
      <c r="C134" s="178"/>
      <c r="D134" s="179" t="s">
        <v>84</v>
      </c>
      <c r="E134" s="191" t="s">
        <v>92</v>
      </c>
      <c r="F134" s="191" t="s">
        <v>148</v>
      </c>
      <c r="G134" s="178"/>
      <c r="H134" s="178"/>
      <c r="I134" s="181"/>
      <c r="J134" s="192">
        <f>BK134</f>
        <v>0</v>
      </c>
      <c r="K134" s="178"/>
      <c r="L134" s="183"/>
      <c r="M134" s="184"/>
      <c r="N134" s="185"/>
      <c r="O134" s="185"/>
      <c r="P134" s="186">
        <f>SUM(P135:P153)</f>
        <v>0</v>
      </c>
      <c r="Q134" s="185"/>
      <c r="R134" s="186">
        <f>SUM(R135:R153)</f>
        <v>5.36417828</v>
      </c>
      <c r="S134" s="185"/>
      <c r="T134" s="187">
        <f>SUM(T135:T153)</f>
        <v>0</v>
      </c>
      <c r="AR134" s="188" t="s">
        <v>92</v>
      </c>
      <c r="AT134" s="189" t="s">
        <v>84</v>
      </c>
      <c r="AU134" s="189" t="s">
        <v>92</v>
      </c>
      <c r="AY134" s="188" t="s">
        <v>147</v>
      </c>
      <c r="BK134" s="190">
        <f>SUM(BK135:BK153)</f>
        <v>0</v>
      </c>
    </row>
    <row r="135" spans="1:65" s="2" customFormat="1" ht="24">
      <c r="A135" s="34"/>
      <c r="B135" s="35"/>
      <c r="C135" s="193" t="s">
        <v>92</v>
      </c>
      <c r="D135" s="193" t="s">
        <v>149</v>
      </c>
      <c r="E135" s="194" t="s">
        <v>150</v>
      </c>
      <c r="F135" s="195" t="s">
        <v>151</v>
      </c>
      <c r="G135" s="196" t="s">
        <v>152</v>
      </c>
      <c r="H135" s="197">
        <v>109.2</v>
      </c>
      <c r="I135" s="198"/>
      <c r="J135" s="199">
        <f>ROUND(I135*H135,2)</f>
        <v>0</v>
      </c>
      <c r="K135" s="195" t="s">
        <v>153</v>
      </c>
      <c r="L135" s="39"/>
      <c r="M135" s="200" t="s">
        <v>1</v>
      </c>
      <c r="N135" s="201" t="s">
        <v>50</v>
      </c>
      <c r="O135" s="71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154</v>
      </c>
      <c r="AT135" s="204" t="s">
        <v>149</v>
      </c>
      <c r="AU135" s="204" t="s">
        <v>94</v>
      </c>
      <c r="AY135" s="16" t="s">
        <v>147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6" t="s">
        <v>92</v>
      </c>
      <c r="BK135" s="205">
        <f>ROUND(I135*H135,2)</f>
        <v>0</v>
      </c>
      <c r="BL135" s="16" t="s">
        <v>154</v>
      </c>
      <c r="BM135" s="204" t="s">
        <v>155</v>
      </c>
    </row>
    <row r="136" spans="1:65" s="2" customFormat="1" ht="39">
      <c r="A136" s="34"/>
      <c r="B136" s="35"/>
      <c r="C136" s="36"/>
      <c r="D136" s="206" t="s">
        <v>156</v>
      </c>
      <c r="E136" s="36"/>
      <c r="F136" s="207" t="s">
        <v>157</v>
      </c>
      <c r="G136" s="36"/>
      <c r="H136" s="36"/>
      <c r="I136" s="208"/>
      <c r="J136" s="36"/>
      <c r="K136" s="36"/>
      <c r="L136" s="39"/>
      <c r="M136" s="209"/>
      <c r="N136" s="210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6" t="s">
        <v>156</v>
      </c>
      <c r="AU136" s="16" t="s">
        <v>94</v>
      </c>
    </row>
    <row r="137" spans="1:65" s="13" customFormat="1" ht="22.5">
      <c r="B137" s="211"/>
      <c r="C137" s="212"/>
      <c r="D137" s="206" t="s">
        <v>158</v>
      </c>
      <c r="E137" s="213" t="s">
        <v>1</v>
      </c>
      <c r="F137" s="214" t="s">
        <v>159</v>
      </c>
      <c r="G137" s="212"/>
      <c r="H137" s="215">
        <v>109.2</v>
      </c>
      <c r="I137" s="216"/>
      <c r="J137" s="212"/>
      <c r="K137" s="212"/>
      <c r="L137" s="217"/>
      <c r="M137" s="218"/>
      <c r="N137" s="219"/>
      <c r="O137" s="219"/>
      <c r="P137" s="219"/>
      <c r="Q137" s="219"/>
      <c r="R137" s="219"/>
      <c r="S137" s="219"/>
      <c r="T137" s="220"/>
      <c r="AT137" s="221" t="s">
        <v>158</v>
      </c>
      <c r="AU137" s="221" t="s">
        <v>94</v>
      </c>
      <c r="AV137" s="13" t="s">
        <v>94</v>
      </c>
      <c r="AW137" s="13" t="s">
        <v>41</v>
      </c>
      <c r="AX137" s="13" t="s">
        <v>92</v>
      </c>
      <c r="AY137" s="221" t="s">
        <v>147</v>
      </c>
    </row>
    <row r="138" spans="1:65" s="2" customFormat="1" ht="16.5" customHeight="1">
      <c r="A138" s="34"/>
      <c r="B138" s="35"/>
      <c r="C138" s="193" t="s">
        <v>94</v>
      </c>
      <c r="D138" s="193" t="s">
        <v>149</v>
      </c>
      <c r="E138" s="194" t="s">
        <v>160</v>
      </c>
      <c r="F138" s="195" t="s">
        <v>161</v>
      </c>
      <c r="G138" s="196" t="s">
        <v>152</v>
      </c>
      <c r="H138" s="197">
        <v>90</v>
      </c>
      <c r="I138" s="198"/>
      <c r="J138" s="199">
        <f>ROUND(I138*H138,2)</f>
        <v>0</v>
      </c>
      <c r="K138" s="195" t="s">
        <v>153</v>
      </c>
      <c r="L138" s="39"/>
      <c r="M138" s="200" t="s">
        <v>1</v>
      </c>
      <c r="N138" s="201" t="s">
        <v>50</v>
      </c>
      <c r="O138" s="71"/>
      <c r="P138" s="202">
        <f>O138*H138</f>
        <v>0</v>
      </c>
      <c r="Q138" s="202">
        <v>3.0000000000000001E-5</v>
      </c>
      <c r="R138" s="202">
        <f>Q138*H138</f>
        <v>2.7000000000000001E-3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154</v>
      </c>
      <c r="AT138" s="204" t="s">
        <v>149</v>
      </c>
      <c r="AU138" s="204" t="s">
        <v>94</v>
      </c>
      <c r="AY138" s="16" t="s">
        <v>147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6" t="s">
        <v>92</v>
      </c>
      <c r="BK138" s="205">
        <f>ROUND(I138*H138,2)</f>
        <v>0</v>
      </c>
      <c r="BL138" s="16" t="s">
        <v>154</v>
      </c>
      <c r="BM138" s="204" t="s">
        <v>162</v>
      </c>
    </row>
    <row r="139" spans="1:65" s="2" customFormat="1" ht="36">
      <c r="A139" s="34"/>
      <c r="B139" s="35"/>
      <c r="C139" s="193" t="s">
        <v>163</v>
      </c>
      <c r="D139" s="193" t="s">
        <v>149</v>
      </c>
      <c r="E139" s="194" t="s">
        <v>164</v>
      </c>
      <c r="F139" s="195" t="s">
        <v>165</v>
      </c>
      <c r="G139" s="196" t="s">
        <v>166</v>
      </c>
      <c r="H139" s="197">
        <v>48.44</v>
      </c>
      <c r="I139" s="198"/>
      <c r="J139" s="199">
        <f>ROUND(I139*H139,2)</f>
        <v>0</v>
      </c>
      <c r="K139" s="195" t="s">
        <v>153</v>
      </c>
      <c r="L139" s="39"/>
      <c r="M139" s="200" t="s">
        <v>1</v>
      </c>
      <c r="N139" s="201" t="s">
        <v>50</v>
      </c>
      <c r="O139" s="71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154</v>
      </c>
      <c r="AT139" s="204" t="s">
        <v>149</v>
      </c>
      <c r="AU139" s="204" t="s">
        <v>94</v>
      </c>
      <c r="AY139" s="16" t="s">
        <v>147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6" t="s">
        <v>92</v>
      </c>
      <c r="BK139" s="205">
        <f>ROUND(I139*H139,2)</f>
        <v>0</v>
      </c>
      <c r="BL139" s="16" t="s">
        <v>154</v>
      </c>
      <c r="BM139" s="204" t="s">
        <v>167</v>
      </c>
    </row>
    <row r="140" spans="1:65" s="13" customFormat="1">
      <c r="B140" s="211"/>
      <c r="C140" s="212"/>
      <c r="D140" s="206" t="s">
        <v>158</v>
      </c>
      <c r="E140" s="213" t="s">
        <v>1</v>
      </c>
      <c r="F140" s="214" t="s">
        <v>168</v>
      </c>
      <c r="G140" s="212"/>
      <c r="H140" s="215">
        <v>48.44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158</v>
      </c>
      <c r="AU140" s="221" t="s">
        <v>94</v>
      </c>
      <c r="AV140" s="13" t="s">
        <v>94</v>
      </c>
      <c r="AW140" s="13" t="s">
        <v>41</v>
      </c>
      <c r="AX140" s="13" t="s">
        <v>92</v>
      </c>
      <c r="AY140" s="221" t="s">
        <v>147</v>
      </c>
    </row>
    <row r="141" spans="1:65" s="2" customFormat="1" ht="21.75" customHeight="1">
      <c r="A141" s="34"/>
      <c r="B141" s="35"/>
      <c r="C141" s="193" t="s">
        <v>154</v>
      </c>
      <c r="D141" s="193" t="s">
        <v>149</v>
      </c>
      <c r="E141" s="194" t="s">
        <v>169</v>
      </c>
      <c r="F141" s="195" t="s">
        <v>170</v>
      </c>
      <c r="G141" s="196" t="s">
        <v>152</v>
      </c>
      <c r="H141" s="197">
        <v>28</v>
      </c>
      <c r="I141" s="198"/>
      <c r="J141" s="199">
        <f>ROUND(I141*H141,2)</f>
        <v>0</v>
      </c>
      <c r="K141" s="195" t="s">
        <v>153</v>
      </c>
      <c r="L141" s="39"/>
      <c r="M141" s="200" t="s">
        <v>1</v>
      </c>
      <c r="N141" s="201" t="s">
        <v>50</v>
      </c>
      <c r="O141" s="71"/>
      <c r="P141" s="202">
        <f>O141*H141</f>
        <v>0</v>
      </c>
      <c r="Q141" s="202">
        <v>8.3850999999999999E-4</v>
      </c>
      <c r="R141" s="202">
        <f>Q141*H141</f>
        <v>2.3478280000000001E-2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154</v>
      </c>
      <c r="AT141" s="204" t="s">
        <v>149</v>
      </c>
      <c r="AU141" s="204" t="s">
        <v>94</v>
      </c>
      <c r="AY141" s="16" t="s">
        <v>147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6" t="s">
        <v>92</v>
      </c>
      <c r="BK141" s="205">
        <f>ROUND(I141*H141,2)</f>
        <v>0</v>
      </c>
      <c r="BL141" s="16" t="s">
        <v>154</v>
      </c>
      <c r="BM141" s="204" t="s">
        <v>171</v>
      </c>
    </row>
    <row r="142" spans="1:65" s="13" customFormat="1">
      <c r="B142" s="211"/>
      <c r="C142" s="212"/>
      <c r="D142" s="206" t="s">
        <v>158</v>
      </c>
      <c r="E142" s="213" t="s">
        <v>1</v>
      </c>
      <c r="F142" s="214" t="s">
        <v>172</v>
      </c>
      <c r="G142" s="212"/>
      <c r="H142" s="215">
        <v>28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158</v>
      </c>
      <c r="AU142" s="221" t="s">
        <v>94</v>
      </c>
      <c r="AV142" s="13" t="s">
        <v>94</v>
      </c>
      <c r="AW142" s="13" t="s">
        <v>41</v>
      </c>
      <c r="AX142" s="13" t="s">
        <v>92</v>
      </c>
      <c r="AY142" s="221" t="s">
        <v>147</v>
      </c>
    </row>
    <row r="143" spans="1:65" s="2" customFormat="1" ht="24">
      <c r="A143" s="34"/>
      <c r="B143" s="35"/>
      <c r="C143" s="193" t="s">
        <v>173</v>
      </c>
      <c r="D143" s="193" t="s">
        <v>149</v>
      </c>
      <c r="E143" s="194" t="s">
        <v>174</v>
      </c>
      <c r="F143" s="195" t="s">
        <v>175</v>
      </c>
      <c r="G143" s="196" t="s">
        <v>152</v>
      </c>
      <c r="H143" s="197">
        <v>28</v>
      </c>
      <c r="I143" s="198"/>
      <c r="J143" s="199">
        <f>ROUND(I143*H143,2)</f>
        <v>0</v>
      </c>
      <c r="K143" s="195" t="s">
        <v>153</v>
      </c>
      <c r="L143" s="39"/>
      <c r="M143" s="200" t="s">
        <v>1</v>
      </c>
      <c r="N143" s="201" t="s">
        <v>50</v>
      </c>
      <c r="O143" s="71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154</v>
      </c>
      <c r="AT143" s="204" t="s">
        <v>149</v>
      </c>
      <c r="AU143" s="204" t="s">
        <v>94</v>
      </c>
      <c r="AY143" s="16" t="s">
        <v>147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6" t="s">
        <v>92</v>
      </c>
      <c r="BK143" s="205">
        <f>ROUND(I143*H143,2)</f>
        <v>0</v>
      </c>
      <c r="BL143" s="16" t="s">
        <v>154</v>
      </c>
      <c r="BM143" s="204" t="s">
        <v>176</v>
      </c>
    </row>
    <row r="144" spans="1:65" s="2" customFormat="1" ht="33" customHeight="1">
      <c r="A144" s="34"/>
      <c r="B144" s="35"/>
      <c r="C144" s="193" t="s">
        <v>177</v>
      </c>
      <c r="D144" s="193" t="s">
        <v>149</v>
      </c>
      <c r="E144" s="194" t="s">
        <v>178</v>
      </c>
      <c r="F144" s="195" t="s">
        <v>179</v>
      </c>
      <c r="G144" s="196" t="s">
        <v>166</v>
      </c>
      <c r="H144" s="197">
        <v>48.44</v>
      </c>
      <c r="I144" s="198"/>
      <c r="J144" s="199">
        <f>ROUND(I144*H144,2)</f>
        <v>0</v>
      </c>
      <c r="K144" s="195" t="s">
        <v>153</v>
      </c>
      <c r="L144" s="39"/>
      <c r="M144" s="200" t="s">
        <v>1</v>
      </c>
      <c r="N144" s="201" t="s">
        <v>50</v>
      </c>
      <c r="O144" s="71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154</v>
      </c>
      <c r="AT144" s="204" t="s">
        <v>149</v>
      </c>
      <c r="AU144" s="204" t="s">
        <v>94</v>
      </c>
      <c r="AY144" s="16" t="s">
        <v>147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6" t="s">
        <v>92</v>
      </c>
      <c r="BK144" s="205">
        <f>ROUND(I144*H144,2)</f>
        <v>0</v>
      </c>
      <c r="BL144" s="16" t="s">
        <v>154</v>
      </c>
      <c r="BM144" s="204" t="s">
        <v>180</v>
      </c>
    </row>
    <row r="145" spans="1:65" s="2" customFormat="1" ht="36">
      <c r="A145" s="34"/>
      <c r="B145" s="35"/>
      <c r="C145" s="193" t="s">
        <v>181</v>
      </c>
      <c r="D145" s="193" t="s">
        <v>149</v>
      </c>
      <c r="E145" s="194" t="s">
        <v>182</v>
      </c>
      <c r="F145" s="195" t="s">
        <v>183</v>
      </c>
      <c r="G145" s="196" t="s">
        <v>166</v>
      </c>
      <c r="H145" s="197">
        <v>193.76</v>
      </c>
      <c r="I145" s="198"/>
      <c r="J145" s="199">
        <f>ROUND(I145*H145,2)</f>
        <v>0</v>
      </c>
      <c r="K145" s="195" t="s">
        <v>153</v>
      </c>
      <c r="L145" s="39"/>
      <c r="M145" s="200" t="s">
        <v>1</v>
      </c>
      <c r="N145" s="201" t="s">
        <v>50</v>
      </c>
      <c r="O145" s="71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154</v>
      </c>
      <c r="AT145" s="204" t="s">
        <v>149</v>
      </c>
      <c r="AU145" s="204" t="s">
        <v>94</v>
      </c>
      <c r="AY145" s="16" t="s">
        <v>147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6" t="s">
        <v>92</v>
      </c>
      <c r="BK145" s="205">
        <f>ROUND(I145*H145,2)</f>
        <v>0</v>
      </c>
      <c r="BL145" s="16" t="s">
        <v>154</v>
      </c>
      <c r="BM145" s="204" t="s">
        <v>184</v>
      </c>
    </row>
    <row r="146" spans="1:65" s="13" customFormat="1" ht="22.5">
      <c r="B146" s="211"/>
      <c r="C146" s="212"/>
      <c r="D146" s="206" t="s">
        <v>158</v>
      </c>
      <c r="E146" s="213" t="s">
        <v>1</v>
      </c>
      <c r="F146" s="214" t="s">
        <v>185</v>
      </c>
      <c r="G146" s="212"/>
      <c r="H146" s="215">
        <v>193.76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158</v>
      </c>
      <c r="AU146" s="221" t="s">
        <v>94</v>
      </c>
      <c r="AV146" s="13" t="s">
        <v>94</v>
      </c>
      <c r="AW146" s="13" t="s">
        <v>41</v>
      </c>
      <c r="AX146" s="13" t="s">
        <v>92</v>
      </c>
      <c r="AY146" s="221" t="s">
        <v>147</v>
      </c>
    </row>
    <row r="147" spans="1:65" s="2" customFormat="1" ht="24">
      <c r="A147" s="34"/>
      <c r="B147" s="35"/>
      <c r="C147" s="193" t="s">
        <v>186</v>
      </c>
      <c r="D147" s="193" t="s">
        <v>149</v>
      </c>
      <c r="E147" s="194" t="s">
        <v>187</v>
      </c>
      <c r="F147" s="195" t="s">
        <v>188</v>
      </c>
      <c r="G147" s="196" t="s">
        <v>189</v>
      </c>
      <c r="H147" s="197">
        <v>130.78800000000001</v>
      </c>
      <c r="I147" s="198"/>
      <c r="J147" s="199">
        <f>ROUND(I147*H147,2)</f>
        <v>0</v>
      </c>
      <c r="K147" s="195" t="s">
        <v>153</v>
      </c>
      <c r="L147" s="39"/>
      <c r="M147" s="200" t="s">
        <v>1</v>
      </c>
      <c r="N147" s="201" t="s">
        <v>50</v>
      </c>
      <c r="O147" s="71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154</v>
      </c>
      <c r="AT147" s="204" t="s">
        <v>149</v>
      </c>
      <c r="AU147" s="204" t="s">
        <v>94</v>
      </c>
      <c r="AY147" s="16" t="s">
        <v>147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6" t="s">
        <v>92</v>
      </c>
      <c r="BK147" s="205">
        <f>ROUND(I147*H147,2)</f>
        <v>0</v>
      </c>
      <c r="BL147" s="16" t="s">
        <v>154</v>
      </c>
      <c r="BM147" s="204" t="s">
        <v>190</v>
      </c>
    </row>
    <row r="148" spans="1:65" s="13" customFormat="1">
      <c r="B148" s="211"/>
      <c r="C148" s="212"/>
      <c r="D148" s="206" t="s">
        <v>158</v>
      </c>
      <c r="E148" s="213" t="s">
        <v>1</v>
      </c>
      <c r="F148" s="214" t="s">
        <v>191</v>
      </c>
      <c r="G148" s="212"/>
      <c r="H148" s="215">
        <v>72.66</v>
      </c>
      <c r="I148" s="216"/>
      <c r="J148" s="212"/>
      <c r="K148" s="212"/>
      <c r="L148" s="217"/>
      <c r="M148" s="218"/>
      <c r="N148" s="219"/>
      <c r="O148" s="219"/>
      <c r="P148" s="219"/>
      <c r="Q148" s="219"/>
      <c r="R148" s="219"/>
      <c r="S148" s="219"/>
      <c r="T148" s="220"/>
      <c r="AT148" s="221" t="s">
        <v>158</v>
      </c>
      <c r="AU148" s="221" t="s">
        <v>94</v>
      </c>
      <c r="AV148" s="13" t="s">
        <v>94</v>
      </c>
      <c r="AW148" s="13" t="s">
        <v>41</v>
      </c>
      <c r="AX148" s="13" t="s">
        <v>92</v>
      </c>
      <c r="AY148" s="221" t="s">
        <v>147</v>
      </c>
    </row>
    <row r="149" spans="1:65" s="13" customFormat="1">
      <c r="B149" s="211"/>
      <c r="C149" s="212"/>
      <c r="D149" s="206" t="s">
        <v>158</v>
      </c>
      <c r="E149" s="212"/>
      <c r="F149" s="214" t="s">
        <v>192</v>
      </c>
      <c r="G149" s="212"/>
      <c r="H149" s="215">
        <v>130.78800000000001</v>
      </c>
      <c r="I149" s="216"/>
      <c r="J149" s="212"/>
      <c r="K149" s="212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158</v>
      </c>
      <c r="AU149" s="221" t="s">
        <v>94</v>
      </c>
      <c r="AV149" s="13" t="s">
        <v>94</v>
      </c>
      <c r="AW149" s="13" t="s">
        <v>4</v>
      </c>
      <c r="AX149" s="13" t="s">
        <v>92</v>
      </c>
      <c r="AY149" s="221" t="s">
        <v>147</v>
      </c>
    </row>
    <row r="150" spans="1:65" s="2" customFormat="1" ht="24">
      <c r="A150" s="34"/>
      <c r="B150" s="35"/>
      <c r="C150" s="193" t="s">
        <v>193</v>
      </c>
      <c r="D150" s="193" t="s">
        <v>149</v>
      </c>
      <c r="E150" s="194" t="s">
        <v>194</v>
      </c>
      <c r="F150" s="195" t="s">
        <v>195</v>
      </c>
      <c r="G150" s="196" t="s">
        <v>166</v>
      </c>
      <c r="H150" s="197">
        <v>3.14</v>
      </c>
      <c r="I150" s="198"/>
      <c r="J150" s="199">
        <f>ROUND(I150*H150,2)</f>
        <v>0</v>
      </c>
      <c r="K150" s="195" t="s">
        <v>153</v>
      </c>
      <c r="L150" s="39"/>
      <c r="M150" s="200" t="s">
        <v>1</v>
      </c>
      <c r="N150" s="201" t="s">
        <v>50</v>
      </c>
      <c r="O150" s="71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4" t="s">
        <v>154</v>
      </c>
      <c r="AT150" s="204" t="s">
        <v>149</v>
      </c>
      <c r="AU150" s="204" t="s">
        <v>94</v>
      </c>
      <c r="AY150" s="16" t="s">
        <v>147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6" t="s">
        <v>92</v>
      </c>
      <c r="BK150" s="205">
        <f>ROUND(I150*H150,2)</f>
        <v>0</v>
      </c>
      <c r="BL150" s="16" t="s">
        <v>154</v>
      </c>
      <c r="BM150" s="204" t="s">
        <v>196</v>
      </c>
    </row>
    <row r="151" spans="1:65" s="13" customFormat="1">
      <c r="B151" s="211"/>
      <c r="C151" s="212"/>
      <c r="D151" s="206" t="s">
        <v>158</v>
      </c>
      <c r="E151" s="213" t="s">
        <v>1</v>
      </c>
      <c r="F151" s="214" t="s">
        <v>197</v>
      </c>
      <c r="G151" s="212"/>
      <c r="H151" s="215">
        <v>3.14</v>
      </c>
      <c r="I151" s="216"/>
      <c r="J151" s="212"/>
      <c r="K151" s="212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158</v>
      </c>
      <c r="AU151" s="221" t="s">
        <v>94</v>
      </c>
      <c r="AV151" s="13" t="s">
        <v>94</v>
      </c>
      <c r="AW151" s="13" t="s">
        <v>41</v>
      </c>
      <c r="AX151" s="13" t="s">
        <v>92</v>
      </c>
      <c r="AY151" s="221" t="s">
        <v>147</v>
      </c>
    </row>
    <row r="152" spans="1:65" s="2" customFormat="1" ht="16.5" customHeight="1">
      <c r="A152" s="34"/>
      <c r="B152" s="35"/>
      <c r="C152" s="222" t="s">
        <v>198</v>
      </c>
      <c r="D152" s="222" t="s">
        <v>199</v>
      </c>
      <c r="E152" s="223" t="s">
        <v>200</v>
      </c>
      <c r="F152" s="224" t="s">
        <v>201</v>
      </c>
      <c r="G152" s="225" t="s">
        <v>189</v>
      </c>
      <c r="H152" s="226">
        <v>5.3380000000000001</v>
      </c>
      <c r="I152" s="227"/>
      <c r="J152" s="228">
        <f>ROUND(I152*H152,2)</f>
        <v>0</v>
      </c>
      <c r="K152" s="224" t="s">
        <v>153</v>
      </c>
      <c r="L152" s="229"/>
      <c r="M152" s="230" t="s">
        <v>1</v>
      </c>
      <c r="N152" s="231" t="s">
        <v>50</v>
      </c>
      <c r="O152" s="71"/>
      <c r="P152" s="202">
        <f>O152*H152</f>
        <v>0</v>
      </c>
      <c r="Q152" s="202">
        <v>1</v>
      </c>
      <c r="R152" s="202">
        <f>Q152*H152</f>
        <v>5.3380000000000001</v>
      </c>
      <c r="S152" s="202">
        <v>0</v>
      </c>
      <c r="T152" s="20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4" t="s">
        <v>186</v>
      </c>
      <c r="AT152" s="204" t="s">
        <v>199</v>
      </c>
      <c r="AU152" s="204" t="s">
        <v>94</v>
      </c>
      <c r="AY152" s="16" t="s">
        <v>147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6" t="s">
        <v>92</v>
      </c>
      <c r="BK152" s="205">
        <f>ROUND(I152*H152,2)</f>
        <v>0</v>
      </c>
      <c r="BL152" s="16" t="s">
        <v>154</v>
      </c>
      <c r="BM152" s="204" t="s">
        <v>202</v>
      </c>
    </row>
    <row r="153" spans="1:65" s="13" customFormat="1">
      <c r="B153" s="211"/>
      <c r="C153" s="212"/>
      <c r="D153" s="206" t="s">
        <v>158</v>
      </c>
      <c r="E153" s="212"/>
      <c r="F153" s="214" t="s">
        <v>203</v>
      </c>
      <c r="G153" s="212"/>
      <c r="H153" s="215">
        <v>5.3380000000000001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158</v>
      </c>
      <c r="AU153" s="221" t="s">
        <v>94</v>
      </c>
      <c r="AV153" s="13" t="s">
        <v>94</v>
      </c>
      <c r="AW153" s="13" t="s">
        <v>4</v>
      </c>
      <c r="AX153" s="13" t="s">
        <v>92</v>
      </c>
      <c r="AY153" s="221" t="s">
        <v>147</v>
      </c>
    </row>
    <row r="154" spans="1:65" s="12" customFormat="1" ht="22.9" customHeight="1">
      <c r="B154" s="177"/>
      <c r="C154" s="178"/>
      <c r="D154" s="179" t="s">
        <v>84</v>
      </c>
      <c r="E154" s="191" t="s">
        <v>94</v>
      </c>
      <c r="F154" s="191" t="s">
        <v>204</v>
      </c>
      <c r="G154" s="178"/>
      <c r="H154" s="178"/>
      <c r="I154" s="181"/>
      <c r="J154" s="192">
        <f>BK154</f>
        <v>0</v>
      </c>
      <c r="K154" s="178"/>
      <c r="L154" s="183"/>
      <c r="M154" s="184"/>
      <c r="N154" s="185"/>
      <c r="O154" s="185"/>
      <c r="P154" s="186">
        <f>SUM(P155:P174)</f>
        <v>0</v>
      </c>
      <c r="Q154" s="185"/>
      <c r="R154" s="186">
        <f>SUM(R155:R174)</f>
        <v>3.0136847120000003</v>
      </c>
      <c r="S154" s="185"/>
      <c r="T154" s="187">
        <f>SUM(T155:T174)</f>
        <v>0</v>
      </c>
      <c r="AR154" s="188" t="s">
        <v>92</v>
      </c>
      <c r="AT154" s="189" t="s">
        <v>84</v>
      </c>
      <c r="AU154" s="189" t="s">
        <v>92</v>
      </c>
      <c r="AY154" s="188" t="s">
        <v>147</v>
      </c>
      <c r="BK154" s="190">
        <f>SUM(BK155:BK174)</f>
        <v>0</v>
      </c>
    </row>
    <row r="155" spans="1:65" s="2" customFormat="1" ht="24">
      <c r="A155" s="34"/>
      <c r="B155" s="35"/>
      <c r="C155" s="193" t="s">
        <v>205</v>
      </c>
      <c r="D155" s="193" t="s">
        <v>149</v>
      </c>
      <c r="E155" s="194" t="s">
        <v>206</v>
      </c>
      <c r="F155" s="195" t="s">
        <v>207</v>
      </c>
      <c r="G155" s="196" t="s">
        <v>208</v>
      </c>
      <c r="H155" s="197">
        <v>426</v>
      </c>
      <c r="I155" s="198"/>
      <c r="J155" s="199">
        <f>ROUND(I155*H155,2)</f>
        <v>0</v>
      </c>
      <c r="K155" s="195" t="s">
        <v>153</v>
      </c>
      <c r="L155" s="39"/>
      <c r="M155" s="200" t="s">
        <v>1</v>
      </c>
      <c r="N155" s="201" t="s">
        <v>50</v>
      </c>
      <c r="O155" s="71"/>
      <c r="P155" s="202">
        <f>O155*H155</f>
        <v>0</v>
      </c>
      <c r="Q155" s="202">
        <v>1.483E-4</v>
      </c>
      <c r="R155" s="202">
        <f>Q155*H155</f>
        <v>6.3175800000000004E-2</v>
      </c>
      <c r="S155" s="202">
        <v>0</v>
      </c>
      <c r="T155" s="20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4" t="s">
        <v>209</v>
      </c>
      <c r="AT155" s="204" t="s">
        <v>149</v>
      </c>
      <c r="AU155" s="204" t="s">
        <v>94</v>
      </c>
      <c r="AY155" s="16" t="s">
        <v>147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6" t="s">
        <v>92</v>
      </c>
      <c r="BK155" s="205">
        <f>ROUND(I155*H155,2)</f>
        <v>0</v>
      </c>
      <c r="BL155" s="16" t="s">
        <v>209</v>
      </c>
      <c r="BM155" s="204" t="s">
        <v>210</v>
      </c>
    </row>
    <row r="156" spans="1:65" s="13" customFormat="1">
      <c r="B156" s="211"/>
      <c r="C156" s="212"/>
      <c r="D156" s="206" t="s">
        <v>158</v>
      </c>
      <c r="E156" s="213" t="s">
        <v>1</v>
      </c>
      <c r="F156" s="214" t="s">
        <v>211</v>
      </c>
      <c r="G156" s="212"/>
      <c r="H156" s="215">
        <v>10</v>
      </c>
      <c r="I156" s="216"/>
      <c r="J156" s="212"/>
      <c r="K156" s="212"/>
      <c r="L156" s="217"/>
      <c r="M156" s="218"/>
      <c r="N156" s="219"/>
      <c r="O156" s="219"/>
      <c r="P156" s="219"/>
      <c r="Q156" s="219"/>
      <c r="R156" s="219"/>
      <c r="S156" s="219"/>
      <c r="T156" s="220"/>
      <c r="AT156" s="221" t="s">
        <v>158</v>
      </c>
      <c r="AU156" s="221" t="s">
        <v>94</v>
      </c>
      <c r="AV156" s="13" t="s">
        <v>94</v>
      </c>
      <c r="AW156" s="13" t="s">
        <v>41</v>
      </c>
      <c r="AX156" s="13" t="s">
        <v>85</v>
      </c>
      <c r="AY156" s="221" t="s">
        <v>147</v>
      </c>
    </row>
    <row r="157" spans="1:65" s="13" customFormat="1">
      <c r="B157" s="211"/>
      <c r="C157" s="212"/>
      <c r="D157" s="206" t="s">
        <v>158</v>
      </c>
      <c r="E157" s="213" t="s">
        <v>1</v>
      </c>
      <c r="F157" s="214" t="s">
        <v>212</v>
      </c>
      <c r="G157" s="212"/>
      <c r="H157" s="215">
        <v>86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158</v>
      </c>
      <c r="AU157" s="221" t="s">
        <v>94</v>
      </c>
      <c r="AV157" s="13" t="s">
        <v>94</v>
      </c>
      <c r="AW157" s="13" t="s">
        <v>41</v>
      </c>
      <c r="AX157" s="13" t="s">
        <v>85</v>
      </c>
      <c r="AY157" s="221" t="s">
        <v>147</v>
      </c>
    </row>
    <row r="158" spans="1:65" s="13" customFormat="1">
      <c r="B158" s="211"/>
      <c r="C158" s="212"/>
      <c r="D158" s="206" t="s">
        <v>158</v>
      </c>
      <c r="E158" s="213" t="s">
        <v>1</v>
      </c>
      <c r="F158" s="214" t="s">
        <v>213</v>
      </c>
      <c r="G158" s="212"/>
      <c r="H158" s="215">
        <v>330</v>
      </c>
      <c r="I158" s="216"/>
      <c r="J158" s="212"/>
      <c r="K158" s="212"/>
      <c r="L158" s="217"/>
      <c r="M158" s="218"/>
      <c r="N158" s="219"/>
      <c r="O158" s="219"/>
      <c r="P158" s="219"/>
      <c r="Q158" s="219"/>
      <c r="R158" s="219"/>
      <c r="S158" s="219"/>
      <c r="T158" s="220"/>
      <c r="AT158" s="221" t="s">
        <v>158</v>
      </c>
      <c r="AU158" s="221" t="s">
        <v>94</v>
      </c>
      <c r="AV158" s="13" t="s">
        <v>94</v>
      </c>
      <c r="AW158" s="13" t="s">
        <v>41</v>
      </c>
      <c r="AX158" s="13" t="s">
        <v>85</v>
      </c>
      <c r="AY158" s="221" t="s">
        <v>147</v>
      </c>
    </row>
    <row r="159" spans="1:65" s="14" customFormat="1">
      <c r="B159" s="232"/>
      <c r="C159" s="233"/>
      <c r="D159" s="206" t="s">
        <v>158</v>
      </c>
      <c r="E159" s="234" t="s">
        <v>1</v>
      </c>
      <c r="F159" s="235" t="s">
        <v>214</v>
      </c>
      <c r="G159" s="233"/>
      <c r="H159" s="236">
        <v>426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158</v>
      </c>
      <c r="AU159" s="242" t="s">
        <v>94</v>
      </c>
      <c r="AV159" s="14" t="s">
        <v>154</v>
      </c>
      <c r="AW159" s="14" t="s">
        <v>41</v>
      </c>
      <c r="AX159" s="14" t="s">
        <v>92</v>
      </c>
      <c r="AY159" s="242" t="s">
        <v>147</v>
      </c>
    </row>
    <row r="160" spans="1:65" s="2" customFormat="1" ht="24">
      <c r="A160" s="34"/>
      <c r="B160" s="35"/>
      <c r="C160" s="193" t="s">
        <v>215</v>
      </c>
      <c r="D160" s="193" t="s">
        <v>149</v>
      </c>
      <c r="E160" s="194" t="s">
        <v>216</v>
      </c>
      <c r="F160" s="195" t="s">
        <v>217</v>
      </c>
      <c r="G160" s="196" t="s">
        <v>208</v>
      </c>
      <c r="H160" s="197">
        <v>96</v>
      </c>
      <c r="I160" s="198"/>
      <c r="J160" s="199">
        <f>ROUND(I160*H160,2)</f>
        <v>0</v>
      </c>
      <c r="K160" s="195" t="s">
        <v>153</v>
      </c>
      <c r="L160" s="39"/>
      <c r="M160" s="200" t="s">
        <v>1</v>
      </c>
      <c r="N160" s="201" t="s">
        <v>50</v>
      </c>
      <c r="O160" s="71"/>
      <c r="P160" s="202">
        <f>O160*H160</f>
        <v>0</v>
      </c>
      <c r="Q160" s="202">
        <v>2.23E-5</v>
      </c>
      <c r="R160" s="202">
        <f>Q160*H160</f>
        <v>2.1408E-3</v>
      </c>
      <c r="S160" s="202">
        <v>0</v>
      </c>
      <c r="T160" s="20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4" t="s">
        <v>154</v>
      </c>
      <c r="AT160" s="204" t="s">
        <v>149</v>
      </c>
      <c r="AU160" s="204" t="s">
        <v>94</v>
      </c>
      <c r="AY160" s="16" t="s">
        <v>147</v>
      </c>
      <c r="BE160" s="205">
        <f>IF(N160="základní",J160,0)</f>
        <v>0</v>
      </c>
      <c r="BF160" s="205">
        <f>IF(N160="snížená",J160,0)</f>
        <v>0</v>
      </c>
      <c r="BG160" s="205">
        <f>IF(N160="zákl. přenesená",J160,0)</f>
        <v>0</v>
      </c>
      <c r="BH160" s="205">
        <f>IF(N160="sníž. přenesená",J160,0)</f>
        <v>0</v>
      </c>
      <c r="BI160" s="205">
        <f>IF(N160="nulová",J160,0)</f>
        <v>0</v>
      </c>
      <c r="BJ160" s="16" t="s">
        <v>92</v>
      </c>
      <c r="BK160" s="205">
        <f>ROUND(I160*H160,2)</f>
        <v>0</v>
      </c>
      <c r="BL160" s="16" t="s">
        <v>154</v>
      </c>
      <c r="BM160" s="204" t="s">
        <v>218</v>
      </c>
    </row>
    <row r="161" spans="1:65" s="13" customFormat="1">
      <c r="B161" s="211"/>
      <c r="C161" s="212"/>
      <c r="D161" s="206" t="s">
        <v>158</v>
      </c>
      <c r="E161" s="213" t="s">
        <v>1</v>
      </c>
      <c r="F161" s="214" t="s">
        <v>211</v>
      </c>
      <c r="G161" s="212"/>
      <c r="H161" s="215">
        <v>10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158</v>
      </c>
      <c r="AU161" s="221" t="s">
        <v>94</v>
      </c>
      <c r="AV161" s="13" t="s">
        <v>94</v>
      </c>
      <c r="AW161" s="13" t="s">
        <v>41</v>
      </c>
      <c r="AX161" s="13" t="s">
        <v>85</v>
      </c>
      <c r="AY161" s="221" t="s">
        <v>147</v>
      </c>
    </row>
    <row r="162" spans="1:65" s="13" customFormat="1">
      <c r="B162" s="211"/>
      <c r="C162" s="212"/>
      <c r="D162" s="206" t="s">
        <v>158</v>
      </c>
      <c r="E162" s="213" t="s">
        <v>1</v>
      </c>
      <c r="F162" s="214" t="s">
        <v>212</v>
      </c>
      <c r="G162" s="212"/>
      <c r="H162" s="215">
        <v>86</v>
      </c>
      <c r="I162" s="216"/>
      <c r="J162" s="212"/>
      <c r="K162" s="212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158</v>
      </c>
      <c r="AU162" s="221" t="s">
        <v>94</v>
      </c>
      <c r="AV162" s="13" t="s">
        <v>94</v>
      </c>
      <c r="AW162" s="13" t="s">
        <v>41</v>
      </c>
      <c r="AX162" s="13" t="s">
        <v>85</v>
      </c>
      <c r="AY162" s="221" t="s">
        <v>147</v>
      </c>
    </row>
    <row r="163" spans="1:65" s="14" customFormat="1">
      <c r="B163" s="232"/>
      <c r="C163" s="233"/>
      <c r="D163" s="206" t="s">
        <v>158</v>
      </c>
      <c r="E163" s="234" t="s">
        <v>1</v>
      </c>
      <c r="F163" s="235" t="s">
        <v>214</v>
      </c>
      <c r="G163" s="233"/>
      <c r="H163" s="236">
        <v>96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AT163" s="242" t="s">
        <v>158</v>
      </c>
      <c r="AU163" s="242" t="s">
        <v>94</v>
      </c>
      <c r="AV163" s="14" t="s">
        <v>154</v>
      </c>
      <c r="AW163" s="14" t="s">
        <v>41</v>
      </c>
      <c r="AX163" s="14" t="s">
        <v>92</v>
      </c>
      <c r="AY163" s="242" t="s">
        <v>147</v>
      </c>
    </row>
    <row r="164" spans="1:65" s="2" customFormat="1" ht="24">
      <c r="A164" s="34"/>
      <c r="B164" s="35"/>
      <c r="C164" s="193" t="s">
        <v>219</v>
      </c>
      <c r="D164" s="193" t="s">
        <v>149</v>
      </c>
      <c r="E164" s="194" t="s">
        <v>220</v>
      </c>
      <c r="F164" s="195" t="s">
        <v>221</v>
      </c>
      <c r="G164" s="196" t="s">
        <v>208</v>
      </c>
      <c r="H164" s="197">
        <v>4</v>
      </c>
      <c r="I164" s="198"/>
      <c r="J164" s="199">
        <f>ROUND(I164*H164,2)</f>
        <v>0</v>
      </c>
      <c r="K164" s="195" t="s">
        <v>153</v>
      </c>
      <c r="L164" s="39"/>
      <c r="M164" s="200" t="s">
        <v>1</v>
      </c>
      <c r="N164" s="201" t="s">
        <v>50</v>
      </c>
      <c r="O164" s="71"/>
      <c r="P164" s="202">
        <f>O164*H164</f>
        <v>0</v>
      </c>
      <c r="Q164" s="202">
        <v>2.4640200000000001E-2</v>
      </c>
      <c r="R164" s="202">
        <f>Q164*H164</f>
        <v>9.8560800000000004E-2</v>
      </c>
      <c r="S164" s="202">
        <v>0</v>
      </c>
      <c r="T164" s="20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4" t="s">
        <v>154</v>
      </c>
      <c r="AT164" s="204" t="s">
        <v>149</v>
      </c>
      <c r="AU164" s="204" t="s">
        <v>94</v>
      </c>
      <c r="AY164" s="16" t="s">
        <v>147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6" t="s">
        <v>92</v>
      </c>
      <c r="BK164" s="205">
        <f>ROUND(I164*H164,2)</f>
        <v>0</v>
      </c>
      <c r="BL164" s="16" t="s">
        <v>154</v>
      </c>
      <c r="BM164" s="204" t="s">
        <v>222</v>
      </c>
    </row>
    <row r="165" spans="1:65" s="13" customFormat="1">
      <c r="B165" s="211"/>
      <c r="C165" s="212"/>
      <c r="D165" s="206" t="s">
        <v>158</v>
      </c>
      <c r="E165" s="213" t="s">
        <v>1</v>
      </c>
      <c r="F165" s="214" t="s">
        <v>223</v>
      </c>
      <c r="G165" s="212"/>
      <c r="H165" s="215">
        <v>4</v>
      </c>
      <c r="I165" s="216"/>
      <c r="J165" s="212"/>
      <c r="K165" s="212"/>
      <c r="L165" s="217"/>
      <c r="M165" s="218"/>
      <c r="N165" s="219"/>
      <c r="O165" s="219"/>
      <c r="P165" s="219"/>
      <c r="Q165" s="219"/>
      <c r="R165" s="219"/>
      <c r="S165" s="219"/>
      <c r="T165" s="220"/>
      <c r="AT165" s="221" t="s">
        <v>158</v>
      </c>
      <c r="AU165" s="221" t="s">
        <v>94</v>
      </c>
      <c r="AV165" s="13" t="s">
        <v>94</v>
      </c>
      <c r="AW165" s="13" t="s">
        <v>41</v>
      </c>
      <c r="AX165" s="13" t="s">
        <v>92</v>
      </c>
      <c r="AY165" s="221" t="s">
        <v>147</v>
      </c>
    </row>
    <row r="166" spans="1:65" s="2" customFormat="1" ht="16.5" customHeight="1">
      <c r="A166" s="34"/>
      <c r="B166" s="35"/>
      <c r="C166" s="222" t="s">
        <v>224</v>
      </c>
      <c r="D166" s="222" t="s">
        <v>199</v>
      </c>
      <c r="E166" s="223" t="s">
        <v>225</v>
      </c>
      <c r="F166" s="224" t="s">
        <v>226</v>
      </c>
      <c r="G166" s="225" t="s">
        <v>227</v>
      </c>
      <c r="H166" s="226">
        <v>8</v>
      </c>
      <c r="I166" s="227"/>
      <c r="J166" s="228">
        <f>ROUND(I166*H166,2)</f>
        <v>0</v>
      </c>
      <c r="K166" s="224" t="s">
        <v>153</v>
      </c>
      <c r="L166" s="229"/>
      <c r="M166" s="230" t="s">
        <v>1</v>
      </c>
      <c r="N166" s="231" t="s">
        <v>50</v>
      </c>
      <c r="O166" s="71"/>
      <c r="P166" s="202">
        <f>O166*H166</f>
        <v>0</v>
      </c>
      <c r="Q166" s="202">
        <v>0.35499999999999998</v>
      </c>
      <c r="R166" s="202">
        <f>Q166*H166</f>
        <v>2.84</v>
      </c>
      <c r="S166" s="202">
        <v>0</v>
      </c>
      <c r="T166" s="20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4" t="s">
        <v>186</v>
      </c>
      <c r="AT166" s="204" t="s">
        <v>199</v>
      </c>
      <c r="AU166" s="204" t="s">
        <v>94</v>
      </c>
      <c r="AY166" s="16" t="s">
        <v>147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6" t="s">
        <v>92</v>
      </c>
      <c r="BK166" s="205">
        <f>ROUND(I166*H166,2)</f>
        <v>0</v>
      </c>
      <c r="BL166" s="16" t="s">
        <v>154</v>
      </c>
      <c r="BM166" s="204" t="s">
        <v>228</v>
      </c>
    </row>
    <row r="167" spans="1:65" s="2" customFormat="1" ht="24">
      <c r="A167" s="34"/>
      <c r="B167" s="35"/>
      <c r="C167" s="193" t="s">
        <v>8</v>
      </c>
      <c r="D167" s="193" t="s">
        <v>149</v>
      </c>
      <c r="E167" s="194" t="s">
        <v>229</v>
      </c>
      <c r="F167" s="195" t="s">
        <v>230</v>
      </c>
      <c r="G167" s="196" t="s">
        <v>231</v>
      </c>
      <c r="H167" s="197">
        <v>80</v>
      </c>
      <c r="I167" s="198"/>
      <c r="J167" s="199">
        <f>ROUND(I167*H167,2)</f>
        <v>0</v>
      </c>
      <c r="K167" s="195" t="s">
        <v>153</v>
      </c>
      <c r="L167" s="39"/>
      <c r="M167" s="200" t="s">
        <v>1</v>
      </c>
      <c r="N167" s="201" t="s">
        <v>50</v>
      </c>
      <c r="O167" s="71"/>
      <c r="P167" s="202">
        <f>O167*H167</f>
        <v>0</v>
      </c>
      <c r="Q167" s="202">
        <v>6.1295699999999997E-5</v>
      </c>
      <c r="R167" s="202">
        <f>Q167*H167</f>
        <v>4.9036559999999993E-3</v>
      </c>
      <c r="S167" s="202">
        <v>0</v>
      </c>
      <c r="T167" s="20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4" t="s">
        <v>154</v>
      </c>
      <c r="AT167" s="204" t="s">
        <v>149</v>
      </c>
      <c r="AU167" s="204" t="s">
        <v>94</v>
      </c>
      <c r="AY167" s="16" t="s">
        <v>147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6" t="s">
        <v>92</v>
      </c>
      <c r="BK167" s="205">
        <f>ROUND(I167*H167,2)</f>
        <v>0</v>
      </c>
      <c r="BL167" s="16" t="s">
        <v>154</v>
      </c>
      <c r="BM167" s="204" t="s">
        <v>232</v>
      </c>
    </row>
    <row r="168" spans="1:65" s="2" customFormat="1" ht="19.5">
      <c r="A168" s="34"/>
      <c r="B168" s="35"/>
      <c r="C168" s="36"/>
      <c r="D168" s="206" t="s">
        <v>156</v>
      </c>
      <c r="E168" s="36"/>
      <c r="F168" s="207" t="s">
        <v>588</v>
      </c>
      <c r="G168" s="36"/>
      <c r="H168" s="36"/>
      <c r="I168" s="208"/>
      <c r="J168" s="36"/>
      <c r="K168" s="36"/>
      <c r="L168" s="39"/>
      <c r="M168" s="209"/>
      <c r="N168" s="210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6" t="s">
        <v>156</v>
      </c>
      <c r="AU168" s="16" t="s">
        <v>94</v>
      </c>
    </row>
    <row r="169" spans="1:65" s="2" customFormat="1" ht="24">
      <c r="A169" s="34"/>
      <c r="B169" s="35"/>
      <c r="C169" s="222" t="s">
        <v>233</v>
      </c>
      <c r="D169" s="222" t="s">
        <v>199</v>
      </c>
      <c r="E169" s="223" t="s">
        <v>234</v>
      </c>
      <c r="F169" s="224" t="s">
        <v>235</v>
      </c>
      <c r="G169" s="225" t="s">
        <v>166</v>
      </c>
      <c r="H169" s="226">
        <v>8.5559999999999992</v>
      </c>
      <c r="I169" s="227"/>
      <c r="J169" s="228">
        <f>ROUND(I169*H169,2)</f>
        <v>0</v>
      </c>
      <c r="K169" s="224" t="s">
        <v>1</v>
      </c>
      <c r="L169" s="229"/>
      <c r="M169" s="230" t="s">
        <v>1</v>
      </c>
      <c r="N169" s="231" t="s">
        <v>50</v>
      </c>
      <c r="O169" s="71"/>
      <c r="P169" s="202">
        <f>O169*H169</f>
        <v>0</v>
      </c>
      <c r="Q169" s="202">
        <v>0</v>
      </c>
      <c r="R169" s="202">
        <f>Q169*H169</f>
        <v>0</v>
      </c>
      <c r="S169" s="202">
        <v>0</v>
      </c>
      <c r="T169" s="20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4" t="s">
        <v>186</v>
      </c>
      <c r="AT169" s="204" t="s">
        <v>199</v>
      </c>
      <c r="AU169" s="204" t="s">
        <v>94</v>
      </c>
      <c r="AY169" s="16" t="s">
        <v>147</v>
      </c>
      <c r="BE169" s="205">
        <f>IF(N169="základní",J169,0)</f>
        <v>0</v>
      </c>
      <c r="BF169" s="205">
        <f>IF(N169="snížená",J169,0)</f>
        <v>0</v>
      </c>
      <c r="BG169" s="205">
        <f>IF(N169="zákl. přenesená",J169,0)</f>
        <v>0</v>
      </c>
      <c r="BH169" s="205">
        <f>IF(N169="sníž. přenesená",J169,0)</f>
        <v>0</v>
      </c>
      <c r="BI169" s="205">
        <f>IF(N169="nulová",J169,0)</f>
        <v>0</v>
      </c>
      <c r="BJ169" s="16" t="s">
        <v>92</v>
      </c>
      <c r="BK169" s="205">
        <f>ROUND(I169*H169,2)</f>
        <v>0</v>
      </c>
      <c r="BL169" s="16" t="s">
        <v>154</v>
      </c>
      <c r="BM169" s="204" t="s">
        <v>236</v>
      </c>
    </row>
    <row r="170" spans="1:65" s="13" customFormat="1" ht="22.5">
      <c r="B170" s="211"/>
      <c r="C170" s="212"/>
      <c r="D170" s="206" t="s">
        <v>158</v>
      </c>
      <c r="E170" s="213" t="s">
        <v>1</v>
      </c>
      <c r="F170" s="214" t="s">
        <v>237</v>
      </c>
      <c r="G170" s="212"/>
      <c r="H170" s="215">
        <v>8.5559999999999992</v>
      </c>
      <c r="I170" s="216"/>
      <c r="J170" s="212"/>
      <c r="K170" s="212"/>
      <c r="L170" s="217"/>
      <c r="M170" s="218"/>
      <c r="N170" s="219"/>
      <c r="O170" s="219"/>
      <c r="P170" s="219"/>
      <c r="Q170" s="219"/>
      <c r="R170" s="219"/>
      <c r="S170" s="219"/>
      <c r="T170" s="220"/>
      <c r="AT170" s="221" t="s">
        <v>158</v>
      </c>
      <c r="AU170" s="221" t="s">
        <v>94</v>
      </c>
      <c r="AV170" s="13" t="s">
        <v>94</v>
      </c>
      <c r="AW170" s="13" t="s">
        <v>41</v>
      </c>
      <c r="AX170" s="13" t="s">
        <v>92</v>
      </c>
      <c r="AY170" s="221" t="s">
        <v>147</v>
      </c>
    </row>
    <row r="171" spans="1:65" s="2" customFormat="1" ht="24">
      <c r="A171" s="34"/>
      <c r="B171" s="35"/>
      <c r="C171" s="193" t="s">
        <v>238</v>
      </c>
      <c r="D171" s="193" t="s">
        <v>149</v>
      </c>
      <c r="E171" s="194" t="s">
        <v>239</v>
      </c>
      <c r="F171" s="195" t="s">
        <v>240</v>
      </c>
      <c r="G171" s="196" t="s">
        <v>231</v>
      </c>
      <c r="H171" s="197">
        <v>80</v>
      </c>
      <c r="I171" s="198"/>
      <c r="J171" s="199">
        <f>ROUND(I171*H171,2)</f>
        <v>0</v>
      </c>
      <c r="K171" s="195" t="s">
        <v>153</v>
      </c>
      <c r="L171" s="39"/>
      <c r="M171" s="200" t="s">
        <v>1</v>
      </c>
      <c r="N171" s="201" t="s">
        <v>50</v>
      </c>
      <c r="O171" s="71"/>
      <c r="P171" s="202">
        <f>O171*H171</f>
        <v>0</v>
      </c>
      <c r="Q171" s="202">
        <v>6.1295699999999997E-5</v>
      </c>
      <c r="R171" s="202">
        <f>Q171*H171</f>
        <v>4.9036559999999993E-3</v>
      </c>
      <c r="S171" s="202">
        <v>0</v>
      </c>
      <c r="T171" s="20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4" t="s">
        <v>154</v>
      </c>
      <c r="AT171" s="204" t="s">
        <v>149</v>
      </c>
      <c r="AU171" s="204" t="s">
        <v>94</v>
      </c>
      <c r="AY171" s="16" t="s">
        <v>147</v>
      </c>
      <c r="BE171" s="205">
        <f>IF(N171="základní",J171,0)</f>
        <v>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6" t="s">
        <v>92</v>
      </c>
      <c r="BK171" s="205">
        <f>ROUND(I171*H171,2)</f>
        <v>0</v>
      </c>
      <c r="BL171" s="16" t="s">
        <v>154</v>
      </c>
      <c r="BM171" s="204" t="s">
        <v>241</v>
      </c>
    </row>
    <row r="172" spans="1:65" s="2" customFormat="1" ht="29.25">
      <c r="A172" s="34"/>
      <c r="B172" s="35"/>
      <c r="C172" s="36"/>
      <c r="D172" s="206" t="s">
        <v>156</v>
      </c>
      <c r="E172" s="36"/>
      <c r="F172" s="207" t="s">
        <v>242</v>
      </c>
      <c r="G172" s="36"/>
      <c r="H172" s="36"/>
      <c r="I172" s="208"/>
      <c r="J172" s="36"/>
      <c r="K172" s="36"/>
      <c r="L172" s="39"/>
      <c r="M172" s="209"/>
      <c r="N172" s="210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6" t="s">
        <v>156</v>
      </c>
      <c r="AU172" s="16" t="s">
        <v>94</v>
      </c>
    </row>
    <row r="173" spans="1:65" s="2" customFormat="1" ht="24">
      <c r="A173" s="34"/>
      <c r="B173" s="35"/>
      <c r="C173" s="222" t="s">
        <v>243</v>
      </c>
      <c r="D173" s="222" t="s">
        <v>199</v>
      </c>
      <c r="E173" s="223" t="s">
        <v>234</v>
      </c>
      <c r="F173" s="224" t="s">
        <v>235</v>
      </c>
      <c r="G173" s="225" t="s">
        <v>166</v>
      </c>
      <c r="H173" s="226">
        <v>8.2240000000000002</v>
      </c>
      <c r="I173" s="227"/>
      <c r="J173" s="228">
        <f>ROUND(I173*H173,2)</f>
        <v>0</v>
      </c>
      <c r="K173" s="224" t="s">
        <v>1</v>
      </c>
      <c r="L173" s="229"/>
      <c r="M173" s="230" t="s">
        <v>1</v>
      </c>
      <c r="N173" s="231" t="s">
        <v>50</v>
      </c>
      <c r="O173" s="71"/>
      <c r="P173" s="202">
        <f>O173*H173</f>
        <v>0</v>
      </c>
      <c r="Q173" s="202">
        <v>0</v>
      </c>
      <c r="R173" s="202">
        <f>Q173*H173</f>
        <v>0</v>
      </c>
      <c r="S173" s="202">
        <v>0</v>
      </c>
      <c r="T173" s="20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4" t="s">
        <v>186</v>
      </c>
      <c r="AT173" s="204" t="s">
        <v>199</v>
      </c>
      <c r="AU173" s="204" t="s">
        <v>94</v>
      </c>
      <c r="AY173" s="16" t="s">
        <v>147</v>
      </c>
      <c r="BE173" s="205">
        <f>IF(N173="základní",J173,0)</f>
        <v>0</v>
      </c>
      <c r="BF173" s="205">
        <f>IF(N173="snížená",J173,0)</f>
        <v>0</v>
      </c>
      <c r="BG173" s="205">
        <f>IF(N173="zákl. přenesená",J173,0)</f>
        <v>0</v>
      </c>
      <c r="BH173" s="205">
        <f>IF(N173="sníž. přenesená",J173,0)</f>
        <v>0</v>
      </c>
      <c r="BI173" s="205">
        <f>IF(N173="nulová",J173,0)</f>
        <v>0</v>
      </c>
      <c r="BJ173" s="16" t="s">
        <v>92</v>
      </c>
      <c r="BK173" s="205">
        <f>ROUND(I173*H173,2)</f>
        <v>0</v>
      </c>
      <c r="BL173" s="16" t="s">
        <v>154</v>
      </c>
      <c r="BM173" s="204" t="s">
        <v>244</v>
      </c>
    </row>
    <row r="174" spans="1:65" s="13" customFormat="1" ht="22.5">
      <c r="B174" s="211"/>
      <c r="C174" s="212"/>
      <c r="D174" s="206" t="s">
        <v>158</v>
      </c>
      <c r="E174" s="213" t="s">
        <v>1</v>
      </c>
      <c r="F174" s="214" t="s">
        <v>245</v>
      </c>
      <c r="G174" s="212"/>
      <c r="H174" s="215">
        <v>8.2240000000000002</v>
      </c>
      <c r="I174" s="216"/>
      <c r="J174" s="212"/>
      <c r="K174" s="212"/>
      <c r="L174" s="217"/>
      <c r="M174" s="218"/>
      <c r="N174" s="219"/>
      <c r="O174" s="219"/>
      <c r="P174" s="219"/>
      <c r="Q174" s="219"/>
      <c r="R174" s="219"/>
      <c r="S174" s="219"/>
      <c r="T174" s="220"/>
      <c r="AT174" s="221" t="s">
        <v>158</v>
      </c>
      <c r="AU174" s="221" t="s">
        <v>94</v>
      </c>
      <c r="AV174" s="13" t="s">
        <v>94</v>
      </c>
      <c r="AW174" s="13" t="s">
        <v>41</v>
      </c>
      <c r="AX174" s="13" t="s">
        <v>92</v>
      </c>
      <c r="AY174" s="221" t="s">
        <v>147</v>
      </c>
    </row>
    <row r="175" spans="1:65" s="12" customFormat="1" ht="22.9" customHeight="1">
      <c r="B175" s="177"/>
      <c r="C175" s="178"/>
      <c r="D175" s="179" t="s">
        <v>84</v>
      </c>
      <c r="E175" s="191" t="s">
        <v>163</v>
      </c>
      <c r="F175" s="191" t="s">
        <v>246</v>
      </c>
      <c r="G175" s="178"/>
      <c r="H175" s="178"/>
      <c r="I175" s="181"/>
      <c r="J175" s="192">
        <f>BK175</f>
        <v>0</v>
      </c>
      <c r="K175" s="178"/>
      <c r="L175" s="183"/>
      <c r="M175" s="184"/>
      <c r="N175" s="185"/>
      <c r="O175" s="185"/>
      <c r="P175" s="186">
        <f>SUM(P176:P192)</f>
        <v>0</v>
      </c>
      <c r="Q175" s="185"/>
      <c r="R175" s="186">
        <f>SUM(R176:R192)</f>
        <v>2.825685533688</v>
      </c>
      <c r="S175" s="185"/>
      <c r="T175" s="187">
        <f>SUM(T176:T192)</f>
        <v>0</v>
      </c>
      <c r="AR175" s="188" t="s">
        <v>92</v>
      </c>
      <c r="AT175" s="189" t="s">
        <v>84</v>
      </c>
      <c r="AU175" s="189" t="s">
        <v>92</v>
      </c>
      <c r="AY175" s="188" t="s">
        <v>147</v>
      </c>
      <c r="BK175" s="190">
        <f>SUM(BK176:BK192)</f>
        <v>0</v>
      </c>
    </row>
    <row r="176" spans="1:65" s="2" customFormat="1" ht="16.5" customHeight="1">
      <c r="A176" s="34"/>
      <c r="B176" s="35"/>
      <c r="C176" s="193" t="s">
        <v>247</v>
      </c>
      <c r="D176" s="193" t="s">
        <v>149</v>
      </c>
      <c r="E176" s="194" t="s">
        <v>248</v>
      </c>
      <c r="F176" s="195" t="s">
        <v>249</v>
      </c>
      <c r="G176" s="196" t="s">
        <v>166</v>
      </c>
      <c r="H176" s="197">
        <v>2.254</v>
      </c>
      <c r="I176" s="198"/>
      <c r="J176" s="199">
        <f>ROUND(I176*H176,2)</f>
        <v>0</v>
      </c>
      <c r="K176" s="195" t="s">
        <v>153</v>
      </c>
      <c r="L176" s="39"/>
      <c r="M176" s="200" t="s">
        <v>1</v>
      </c>
      <c r="N176" s="201" t="s">
        <v>50</v>
      </c>
      <c r="O176" s="71"/>
      <c r="P176" s="202">
        <f>O176*H176</f>
        <v>0</v>
      </c>
      <c r="Q176" s="202">
        <v>0</v>
      </c>
      <c r="R176" s="202">
        <f>Q176*H176</f>
        <v>0</v>
      </c>
      <c r="S176" s="202">
        <v>0</v>
      </c>
      <c r="T176" s="20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4" t="s">
        <v>154</v>
      </c>
      <c r="AT176" s="204" t="s">
        <v>149</v>
      </c>
      <c r="AU176" s="204" t="s">
        <v>94</v>
      </c>
      <c r="AY176" s="16" t="s">
        <v>147</v>
      </c>
      <c r="BE176" s="205">
        <f>IF(N176="základní",J176,0)</f>
        <v>0</v>
      </c>
      <c r="BF176" s="205">
        <f>IF(N176="snížená",J176,0)</f>
        <v>0</v>
      </c>
      <c r="BG176" s="205">
        <f>IF(N176="zákl. přenesená",J176,0)</f>
        <v>0</v>
      </c>
      <c r="BH176" s="205">
        <f>IF(N176="sníž. přenesená",J176,0)</f>
        <v>0</v>
      </c>
      <c r="BI176" s="205">
        <f>IF(N176="nulová",J176,0)</f>
        <v>0</v>
      </c>
      <c r="BJ176" s="16" t="s">
        <v>92</v>
      </c>
      <c r="BK176" s="205">
        <f>ROUND(I176*H176,2)</f>
        <v>0</v>
      </c>
      <c r="BL176" s="16" t="s">
        <v>154</v>
      </c>
      <c r="BM176" s="204" t="s">
        <v>250</v>
      </c>
    </row>
    <row r="177" spans="1:65" s="13" customFormat="1">
      <c r="B177" s="211"/>
      <c r="C177" s="212"/>
      <c r="D177" s="206" t="s">
        <v>158</v>
      </c>
      <c r="E177" s="213" t="s">
        <v>1</v>
      </c>
      <c r="F177" s="214" t="s">
        <v>251</v>
      </c>
      <c r="G177" s="212"/>
      <c r="H177" s="215">
        <v>2.254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158</v>
      </c>
      <c r="AU177" s="221" t="s">
        <v>94</v>
      </c>
      <c r="AV177" s="13" t="s">
        <v>94</v>
      </c>
      <c r="AW177" s="13" t="s">
        <v>41</v>
      </c>
      <c r="AX177" s="13" t="s">
        <v>92</v>
      </c>
      <c r="AY177" s="221" t="s">
        <v>147</v>
      </c>
    </row>
    <row r="178" spans="1:65" s="2" customFormat="1" ht="24">
      <c r="A178" s="34"/>
      <c r="B178" s="35"/>
      <c r="C178" s="193" t="s">
        <v>252</v>
      </c>
      <c r="D178" s="193" t="s">
        <v>149</v>
      </c>
      <c r="E178" s="194" t="s">
        <v>253</v>
      </c>
      <c r="F178" s="195" t="s">
        <v>254</v>
      </c>
      <c r="G178" s="196" t="s">
        <v>152</v>
      </c>
      <c r="H178" s="197">
        <v>21.105</v>
      </c>
      <c r="I178" s="198"/>
      <c r="J178" s="199">
        <f>ROUND(I178*H178,2)</f>
        <v>0</v>
      </c>
      <c r="K178" s="195" t="s">
        <v>153</v>
      </c>
      <c r="L178" s="39"/>
      <c r="M178" s="200" t="s">
        <v>1</v>
      </c>
      <c r="N178" s="201" t="s">
        <v>50</v>
      </c>
      <c r="O178" s="71"/>
      <c r="P178" s="202">
        <f>O178*H178</f>
        <v>0</v>
      </c>
      <c r="Q178" s="202">
        <v>2.5188060000000002E-2</v>
      </c>
      <c r="R178" s="202">
        <f>Q178*H178</f>
        <v>0.53159400630000009</v>
      </c>
      <c r="S178" s="202">
        <v>0</v>
      </c>
      <c r="T178" s="20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4" t="s">
        <v>154</v>
      </c>
      <c r="AT178" s="204" t="s">
        <v>149</v>
      </c>
      <c r="AU178" s="204" t="s">
        <v>94</v>
      </c>
      <c r="AY178" s="16" t="s">
        <v>147</v>
      </c>
      <c r="BE178" s="205">
        <f>IF(N178="základní",J178,0)</f>
        <v>0</v>
      </c>
      <c r="BF178" s="205">
        <f>IF(N178="snížená",J178,0)</f>
        <v>0</v>
      </c>
      <c r="BG178" s="205">
        <f>IF(N178="zákl. přenesená",J178,0)</f>
        <v>0</v>
      </c>
      <c r="BH178" s="205">
        <f>IF(N178="sníž. přenesená",J178,0)</f>
        <v>0</v>
      </c>
      <c r="BI178" s="205">
        <f>IF(N178="nulová",J178,0)</f>
        <v>0</v>
      </c>
      <c r="BJ178" s="16" t="s">
        <v>92</v>
      </c>
      <c r="BK178" s="205">
        <f>ROUND(I178*H178,2)</f>
        <v>0</v>
      </c>
      <c r="BL178" s="16" t="s">
        <v>154</v>
      </c>
      <c r="BM178" s="204" t="s">
        <v>255</v>
      </c>
    </row>
    <row r="179" spans="1:65" s="13" customFormat="1">
      <c r="B179" s="211"/>
      <c r="C179" s="212"/>
      <c r="D179" s="206" t="s">
        <v>158</v>
      </c>
      <c r="E179" s="213" t="s">
        <v>1</v>
      </c>
      <c r="F179" s="214" t="s">
        <v>256</v>
      </c>
      <c r="G179" s="212"/>
      <c r="H179" s="215">
        <v>21.105</v>
      </c>
      <c r="I179" s="216"/>
      <c r="J179" s="212"/>
      <c r="K179" s="212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158</v>
      </c>
      <c r="AU179" s="221" t="s">
        <v>94</v>
      </c>
      <c r="AV179" s="13" t="s">
        <v>94</v>
      </c>
      <c r="AW179" s="13" t="s">
        <v>41</v>
      </c>
      <c r="AX179" s="13" t="s">
        <v>92</v>
      </c>
      <c r="AY179" s="221" t="s">
        <v>147</v>
      </c>
    </row>
    <row r="180" spans="1:65" s="2" customFormat="1" ht="24">
      <c r="A180" s="34"/>
      <c r="B180" s="35"/>
      <c r="C180" s="193" t="s">
        <v>7</v>
      </c>
      <c r="D180" s="193" t="s">
        <v>149</v>
      </c>
      <c r="E180" s="194" t="s">
        <v>257</v>
      </c>
      <c r="F180" s="195" t="s">
        <v>258</v>
      </c>
      <c r="G180" s="196" t="s">
        <v>152</v>
      </c>
      <c r="H180" s="197">
        <v>21.105</v>
      </c>
      <c r="I180" s="198"/>
      <c r="J180" s="199">
        <f>ROUND(I180*H180,2)</f>
        <v>0</v>
      </c>
      <c r="K180" s="195" t="s">
        <v>153</v>
      </c>
      <c r="L180" s="39"/>
      <c r="M180" s="200" t="s">
        <v>1</v>
      </c>
      <c r="N180" s="201" t="s">
        <v>50</v>
      </c>
      <c r="O180" s="71"/>
      <c r="P180" s="202">
        <f>O180*H180</f>
        <v>0</v>
      </c>
      <c r="Q180" s="202">
        <v>0</v>
      </c>
      <c r="R180" s="202">
        <f>Q180*H180</f>
        <v>0</v>
      </c>
      <c r="S180" s="202">
        <v>0</v>
      </c>
      <c r="T180" s="20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4" t="s">
        <v>154</v>
      </c>
      <c r="AT180" s="204" t="s">
        <v>149</v>
      </c>
      <c r="AU180" s="204" t="s">
        <v>94</v>
      </c>
      <c r="AY180" s="16" t="s">
        <v>147</v>
      </c>
      <c r="BE180" s="205">
        <f>IF(N180="základní",J180,0)</f>
        <v>0</v>
      </c>
      <c r="BF180" s="205">
        <f>IF(N180="snížená",J180,0)</f>
        <v>0</v>
      </c>
      <c r="BG180" s="205">
        <f>IF(N180="zákl. přenesená",J180,0)</f>
        <v>0</v>
      </c>
      <c r="BH180" s="205">
        <f>IF(N180="sníž. přenesená",J180,0)</f>
        <v>0</v>
      </c>
      <c r="BI180" s="205">
        <f>IF(N180="nulová",J180,0)</f>
        <v>0</v>
      </c>
      <c r="BJ180" s="16" t="s">
        <v>92</v>
      </c>
      <c r="BK180" s="205">
        <f>ROUND(I180*H180,2)</f>
        <v>0</v>
      </c>
      <c r="BL180" s="16" t="s">
        <v>154</v>
      </c>
      <c r="BM180" s="204" t="s">
        <v>259</v>
      </c>
    </row>
    <row r="181" spans="1:65" s="2" customFormat="1" ht="24">
      <c r="A181" s="34"/>
      <c r="B181" s="35"/>
      <c r="C181" s="193" t="s">
        <v>260</v>
      </c>
      <c r="D181" s="193" t="s">
        <v>149</v>
      </c>
      <c r="E181" s="194" t="s">
        <v>261</v>
      </c>
      <c r="F181" s="195" t="s">
        <v>262</v>
      </c>
      <c r="G181" s="196" t="s">
        <v>189</v>
      </c>
      <c r="H181" s="197">
        <v>0.29199999999999998</v>
      </c>
      <c r="I181" s="198"/>
      <c r="J181" s="199">
        <f>ROUND(I181*H181,2)</f>
        <v>0</v>
      </c>
      <c r="K181" s="195" t="s">
        <v>153</v>
      </c>
      <c r="L181" s="39"/>
      <c r="M181" s="200" t="s">
        <v>1</v>
      </c>
      <c r="N181" s="201" t="s">
        <v>50</v>
      </c>
      <c r="O181" s="71"/>
      <c r="P181" s="202">
        <f>O181*H181</f>
        <v>0</v>
      </c>
      <c r="Q181" s="202">
        <v>1.0474082039999999</v>
      </c>
      <c r="R181" s="202">
        <f>Q181*H181</f>
        <v>0.30584319556799994</v>
      </c>
      <c r="S181" s="202">
        <v>0</v>
      </c>
      <c r="T181" s="20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4" t="s">
        <v>154</v>
      </c>
      <c r="AT181" s="204" t="s">
        <v>149</v>
      </c>
      <c r="AU181" s="204" t="s">
        <v>94</v>
      </c>
      <c r="AY181" s="16" t="s">
        <v>147</v>
      </c>
      <c r="BE181" s="205">
        <f>IF(N181="základní",J181,0)</f>
        <v>0</v>
      </c>
      <c r="BF181" s="205">
        <f>IF(N181="snížená",J181,0)</f>
        <v>0</v>
      </c>
      <c r="BG181" s="205">
        <f>IF(N181="zákl. přenesená",J181,0)</f>
        <v>0</v>
      </c>
      <c r="BH181" s="205">
        <f>IF(N181="sníž. přenesená",J181,0)</f>
        <v>0</v>
      </c>
      <c r="BI181" s="205">
        <f>IF(N181="nulová",J181,0)</f>
        <v>0</v>
      </c>
      <c r="BJ181" s="16" t="s">
        <v>92</v>
      </c>
      <c r="BK181" s="205">
        <f>ROUND(I181*H181,2)</f>
        <v>0</v>
      </c>
      <c r="BL181" s="16" t="s">
        <v>154</v>
      </c>
      <c r="BM181" s="204" t="s">
        <v>263</v>
      </c>
    </row>
    <row r="182" spans="1:65" s="13" customFormat="1">
      <c r="B182" s="211"/>
      <c r="C182" s="212"/>
      <c r="D182" s="206" t="s">
        <v>158</v>
      </c>
      <c r="E182" s="213" t="s">
        <v>1</v>
      </c>
      <c r="F182" s="214" t="s">
        <v>264</v>
      </c>
      <c r="G182" s="212"/>
      <c r="H182" s="215">
        <v>0.29199999999999998</v>
      </c>
      <c r="I182" s="216"/>
      <c r="J182" s="212"/>
      <c r="K182" s="212"/>
      <c r="L182" s="217"/>
      <c r="M182" s="218"/>
      <c r="N182" s="219"/>
      <c r="O182" s="219"/>
      <c r="P182" s="219"/>
      <c r="Q182" s="219"/>
      <c r="R182" s="219"/>
      <c r="S182" s="219"/>
      <c r="T182" s="220"/>
      <c r="AT182" s="221" t="s">
        <v>158</v>
      </c>
      <c r="AU182" s="221" t="s">
        <v>94</v>
      </c>
      <c r="AV182" s="13" t="s">
        <v>94</v>
      </c>
      <c r="AW182" s="13" t="s">
        <v>41</v>
      </c>
      <c r="AX182" s="13" t="s">
        <v>92</v>
      </c>
      <c r="AY182" s="221" t="s">
        <v>147</v>
      </c>
    </row>
    <row r="183" spans="1:65" s="2" customFormat="1" ht="16.5" customHeight="1">
      <c r="A183" s="34"/>
      <c r="B183" s="35"/>
      <c r="C183" s="193" t="s">
        <v>265</v>
      </c>
      <c r="D183" s="193" t="s">
        <v>149</v>
      </c>
      <c r="E183" s="194" t="s">
        <v>266</v>
      </c>
      <c r="F183" s="195" t="s">
        <v>267</v>
      </c>
      <c r="G183" s="196" t="s">
        <v>166</v>
      </c>
      <c r="H183" s="197">
        <v>7.14</v>
      </c>
      <c r="I183" s="198"/>
      <c r="J183" s="199">
        <f>ROUND(I183*H183,2)</f>
        <v>0</v>
      </c>
      <c r="K183" s="195" t="s">
        <v>153</v>
      </c>
      <c r="L183" s="39"/>
      <c r="M183" s="200" t="s">
        <v>1</v>
      </c>
      <c r="N183" s="201" t="s">
        <v>50</v>
      </c>
      <c r="O183" s="71"/>
      <c r="P183" s="202">
        <f>O183*H183</f>
        <v>0</v>
      </c>
      <c r="Q183" s="202">
        <v>0</v>
      </c>
      <c r="R183" s="202">
        <f>Q183*H183</f>
        <v>0</v>
      </c>
      <c r="S183" s="202">
        <v>0</v>
      </c>
      <c r="T183" s="20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4" t="s">
        <v>154</v>
      </c>
      <c r="AT183" s="204" t="s">
        <v>149</v>
      </c>
      <c r="AU183" s="204" t="s">
        <v>94</v>
      </c>
      <c r="AY183" s="16" t="s">
        <v>147</v>
      </c>
      <c r="BE183" s="205">
        <f>IF(N183="základní",J183,0)</f>
        <v>0</v>
      </c>
      <c r="BF183" s="205">
        <f>IF(N183="snížená",J183,0)</f>
        <v>0</v>
      </c>
      <c r="BG183" s="205">
        <f>IF(N183="zákl. přenesená",J183,0)</f>
        <v>0</v>
      </c>
      <c r="BH183" s="205">
        <f>IF(N183="sníž. přenesená",J183,0)</f>
        <v>0</v>
      </c>
      <c r="BI183" s="205">
        <f>IF(N183="nulová",J183,0)</f>
        <v>0</v>
      </c>
      <c r="BJ183" s="16" t="s">
        <v>92</v>
      </c>
      <c r="BK183" s="205">
        <f>ROUND(I183*H183,2)</f>
        <v>0</v>
      </c>
      <c r="BL183" s="16" t="s">
        <v>154</v>
      </c>
      <c r="BM183" s="204" t="s">
        <v>268</v>
      </c>
    </row>
    <row r="184" spans="1:65" s="13" customFormat="1">
      <c r="B184" s="211"/>
      <c r="C184" s="212"/>
      <c r="D184" s="206" t="s">
        <v>158</v>
      </c>
      <c r="E184" s="213" t="s">
        <v>1</v>
      </c>
      <c r="F184" s="214" t="s">
        <v>269</v>
      </c>
      <c r="G184" s="212"/>
      <c r="H184" s="215">
        <v>7.14</v>
      </c>
      <c r="I184" s="216"/>
      <c r="J184" s="212"/>
      <c r="K184" s="212"/>
      <c r="L184" s="217"/>
      <c r="M184" s="218"/>
      <c r="N184" s="219"/>
      <c r="O184" s="219"/>
      <c r="P184" s="219"/>
      <c r="Q184" s="219"/>
      <c r="R184" s="219"/>
      <c r="S184" s="219"/>
      <c r="T184" s="220"/>
      <c r="AT184" s="221" t="s">
        <v>158</v>
      </c>
      <c r="AU184" s="221" t="s">
        <v>94</v>
      </c>
      <c r="AV184" s="13" t="s">
        <v>94</v>
      </c>
      <c r="AW184" s="13" t="s">
        <v>41</v>
      </c>
      <c r="AX184" s="13" t="s">
        <v>92</v>
      </c>
      <c r="AY184" s="221" t="s">
        <v>147</v>
      </c>
    </row>
    <row r="185" spans="1:65" s="2" customFormat="1" ht="16.5" customHeight="1">
      <c r="A185" s="34"/>
      <c r="B185" s="35"/>
      <c r="C185" s="193" t="s">
        <v>270</v>
      </c>
      <c r="D185" s="193" t="s">
        <v>149</v>
      </c>
      <c r="E185" s="194" t="s">
        <v>271</v>
      </c>
      <c r="F185" s="195" t="s">
        <v>272</v>
      </c>
      <c r="G185" s="196" t="s">
        <v>152</v>
      </c>
      <c r="H185" s="197">
        <v>38.76</v>
      </c>
      <c r="I185" s="198"/>
      <c r="J185" s="199">
        <f>ROUND(I185*H185,2)</f>
        <v>0</v>
      </c>
      <c r="K185" s="195" t="s">
        <v>153</v>
      </c>
      <c r="L185" s="39"/>
      <c r="M185" s="200" t="s">
        <v>1</v>
      </c>
      <c r="N185" s="201" t="s">
        <v>50</v>
      </c>
      <c r="O185" s="71"/>
      <c r="P185" s="202">
        <f>O185*H185</f>
        <v>0</v>
      </c>
      <c r="Q185" s="202">
        <v>4.1744200000000002E-2</v>
      </c>
      <c r="R185" s="202">
        <f>Q185*H185</f>
        <v>1.618005192</v>
      </c>
      <c r="S185" s="202">
        <v>0</v>
      </c>
      <c r="T185" s="20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4" t="s">
        <v>154</v>
      </c>
      <c r="AT185" s="204" t="s">
        <v>149</v>
      </c>
      <c r="AU185" s="204" t="s">
        <v>94</v>
      </c>
      <c r="AY185" s="16" t="s">
        <v>147</v>
      </c>
      <c r="BE185" s="205">
        <f>IF(N185="základní",J185,0)</f>
        <v>0</v>
      </c>
      <c r="BF185" s="205">
        <f>IF(N185="snížená",J185,0)</f>
        <v>0</v>
      </c>
      <c r="BG185" s="205">
        <f>IF(N185="zákl. přenesená",J185,0)</f>
        <v>0</v>
      </c>
      <c r="BH185" s="205">
        <f>IF(N185="sníž. přenesená",J185,0)</f>
        <v>0</v>
      </c>
      <c r="BI185" s="205">
        <f>IF(N185="nulová",J185,0)</f>
        <v>0</v>
      </c>
      <c r="BJ185" s="16" t="s">
        <v>92</v>
      </c>
      <c r="BK185" s="205">
        <f>ROUND(I185*H185,2)</f>
        <v>0</v>
      </c>
      <c r="BL185" s="16" t="s">
        <v>154</v>
      </c>
      <c r="BM185" s="204" t="s">
        <v>273</v>
      </c>
    </row>
    <row r="186" spans="1:65" s="13" customFormat="1">
      <c r="B186" s="211"/>
      <c r="C186" s="212"/>
      <c r="D186" s="206" t="s">
        <v>158</v>
      </c>
      <c r="E186" s="213" t="s">
        <v>1</v>
      </c>
      <c r="F186" s="214" t="s">
        <v>274</v>
      </c>
      <c r="G186" s="212"/>
      <c r="H186" s="215">
        <v>38.76</v>
      </c>
      <c r="I186" s="216"/>
      <c r="J186" s="212"/>
      <c r="K186" s="212"/>
      <c r="L186" s="217"/>
      <c r="M186" s="218"/>
      <c r="N186" s="219"/>
      <c r="O186" s="219"/>
      <c r="P186" s="219"/>
      <c r="Q186" s="219"/>
      <c r="R186" s="219"/>
      <c r="S186" s="219"/>
      <c r="T186" s="220"/>
      <c r="AT186" s="221" t="s">
        <v>158</v>
      </c>
      <c r="AU186" s="221" t="s">
        <v>94</v>
      </c>
      <c r="AV186" s="13" t="s">
        <v>94</v>
      </c>
      <c r="AW186" s="13" t="s">
        <v>41</v>
      </c>
      <c r="AX186" s="13" t="s">
        <v>92</v>
      </c>
      <c r="AY186" s="221" t="s">
        <v>147</v>
      </c>
    </row>
    <row r="187" spans="1:65" s="2" customFormat="1" ht="16.5" customHeight="1">
      <c r="A187" s="34"/>
      <c r="B187" s="35"/>
      <c r="C187" s="193" t="s">
        <v>275</v>
      </c>
      <c r="D187" s="193" t="s">
        <v>149</v>
      </c>
      <c r="E187" s="194" t="s">
        <v>276</v>
      </c>
      <c r="F187" s="195" t="s">
        <v>277</v>
      </c>
      <c r="G187" s="196" t="s">
        <v>152</v>
      </c>
      <c r="H187" s="197">
        <v>38.76</v>
      </c>
      <c r="I187" s="198"/>
      <c r="J187" s="199">
        <f>ROUND(I187*H187,2)</f>
        <v>0</v>
      </c>
      <c r="K187" s="195" t="s">
        <v>153</v>
      </c>
      <c r="L187" s="39"/>
      <c r="M187" s="200" t="s">
        <v>1</v>
      </c>
      <c r="N187" s="201" t="s">
        <v>50</v>
      </c>
      <c r="O187" s="71"/>
      <c r="P187" s="202">
        <f>O187*H187</f>
        <v>0</v>
      </c>
      <c r="Q187" s="202">
        <v>1.5E-5</v>
      </c>
      <c r="R187" s="202">
        <f>Q187*H187</f>
        <v>5.8140000000000004E-4</v>
      </c>
      <c r="S187" s="202">
        <v>0</v>
      </c>
      <c r="T187" s="20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4" t="s">
        <v>154</v>
      </c>
      <c r="AT187" s="204" t="s">
        <v>149</v>
      </c>
      <c r="AU187" s="204" t="s">
        <v>94</v>
      </c>
      <c r="AY187" s="16" t="s">
        <v>147</v>
      </c>
      <c r="BE187" s="205">
        <f>IF(N187="základní",J187,0)</f>
        <v>0</v>
      </c>
      <c r="BF187" s="205">
        <f>IF(N187="snížená",J187,0)</f>
        <v>0</v>
      </c>
      <c r="BG187" s="205">
        <f>IF(N187="zákl. přenesená",J187,0)</f>
        <v>0</v>
      </c>
      <c r="BH187" s="205">
        <f>IF(N187="sníž. přenesená",J187,0)</f>
        <v>0</v>
      </c>
      <c r="BI187" s="205">
        <f>IF(N187="nulová",J187,0)</f>
        <v>0</v>
      </c>
      <c r="BJ187" s="16" t="s">
        <v>92</v>
      </c>
      <c r="BK187" s="205">
        <f>ROUND(I187*H187,2)</f>
        <v>0</v>
      </c>
      <c r="BL187" s="16" t="s">
        <v>154</v>
      </c>
      <c r="BM187" s="204" t="s">
        <v>278</v>
      </c>
    </row>
    <row r="188" spans="1:65" s="2" customFormat="1" ht="16.5" customHeight="1">
      <c r="A188" s="34"/>
      <c r="B188" s="35"/>
      <c r="C188" s="193" t="s">
        <v>279</v>
      </c>
      <c r="D188" s="193" t="s">
        <v>149</v>
      </c>
      <c r="E188" s="194" t="s">
        <v>280</v>
      </c>
      <c r="F188" s="195" t="s">
        <v>281</v>
      </c>
      <c r="G188" s="196" t="s">
        <v>189</v>
      </c>
      <c r="H188" s="197">
        <v>0.35199999999999998</v>
      </c>
      <c r="I188" s="198"/>
      <c r="J188" s="199">
        <f>ROUND(I188*H188,2)</f>
        <v>0</v>
      </c>
      <c r="K188" s="195" t="s">
        <v>153</v>
      </c>
      <c r="L188" s="39"/>
      <c r="M188" s="200" t="s">
        <v>1</v>
      </c>
      <c r="N188" s="201" t="s">
        <v>50</v>
      </c>
      <c r="O188" s="71"/>
      <c r="P188" s="202">
        <f>O188*H188</f>
        <v>0</v>
      </c>
      <c r="Q188" s="202">
        <v>1.0487652000000001</v>
      </c>
      <c r="R188" s="202">
        <f>Q188*H188</f>
        <v>0.36916535039999998</v>
      </c>
      <c r="S188" s="202">
        <v>0</v>
      </c>
      <c r="T188" s="20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4" t="s">
        <v>154</v>
      </c>
      <c r="AT188" s="204" t="s">
        <v>149</v>
      </c>
      <c r="AU188" s="204" t="s">
        <v>94</v>
      </c>
      <c r="AY188" s="16" t="s">
        <v>147</v>
      </c>
      <c r="BE188" s="205">
        <f>IF(N188="základní",J188,0)</f>
        <v>0</v>
      </c>
      <c r="BF188" s="205">
        <f>IF(N188="snížená",J188,0)</f>
        <v>0</v>
      </c>
      <c r="BG188" s="205">
        <f>IF(N188="zákl. přenesená",J188,0)</f>
        <v>0</v>
      </c>
      <c r="BH188" s="205">
        <f>IF(N188="sníž. přenesená",J188,0)</f>
        <v>0</v>
      </c>
      <c r="BI188" s="205">
        <f>IF(N188="nulová",J188,0)</f>
        <v>0</v>
      </c>
      <c r="BJ188" s="16" t="s">
        <v>92</v>
      </c>
      <c r="BK188" s="205">
        <f>ROUND(I188*H188,2)</f>
        <v>0</v>
      </c>
      <c r="BL188" s="16" t="s">
        <v>154</v>
      </c>
      <c r="BM188" s="204" t="s">
        <v>282</v>
      </c>
    </row>
    <row r="189" spans="1:65" s="2" customFormat="1" ht="24">
      <c r="A189" s="34"/>
      <c r="B189" s="35"/>
      <c r="C189" s="193" t="s">
        <v>283</v>
      </c>
      <c r="D189" s="193" t="s">
        <v>149</v>
      </c>
      <c r="E189" s="194" t="s">
        <v>284</v>
      </c>
      <c r="F189" s="195" t="s">
        <v>285</v>
      </c>
      <c r="G189" s="196" t="s">
        <v>208</v>
      </c>
      <c r="H189" s="197">
        <v>7.74</v>
      </c>
      <c r="I189" s="198"/>
      <c r="J189" s="199">
        <f>ROUND(I189*H189,2)</f>
        <v>0</v>
      </c>
      <c r="K189" s="195" t="s">
        <v>153</v>
      </c>
      <c r="L189" s="39"/>
      <c r="M189" s="200" t="s">
        <v>1</v>
      </c>
      <c r="N189" s="201" t="s">
        <v>50</v>
      </c>
      <c r="O189" s="71"/>
      <c r="P189" s="202">
        <f>O189*H189</f>
        <v>0</v>
      </c>
      <c r="Q189" s="202">
        <v>6.4133000000000004E-5</v>
      </c>
      <c r="R189" s="202">
        <f>Q189*H189</f>
        <v>4.9638942000000002E-4</v>
      </c>
      <c r="S189" s="202">
        <v>0</v>
      </c>
      <c r="T189" s="20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4" t="s">
        <v>154</v>
      </c>
      <c r="AT189" s="204" t="s">
        <v>149</v>
      </c>
      <c r="AU189" s="204" t="s">
        <v>94</v>
      </c>
      <c r="AY189" s="16" t="s">
        <v>147</v>
      </c>
      <c r="BE189" s="205">
        <f>IF(N189="základní",J189,0)</f>
        <v>0</v>
      </c>
      <c r="BF189" s="205">
        <f>IF(N189="snížená",J189,0)</f>
        <v>0</v>
      </c>
      <c r="BG189" s="205">
        <f>IF(N189="zákl. přenesená",J189,0)</f>
        <v>0</v>
      </c>
      <c r="BH189" s="205">
        <f>IF(N189="sníž. přenesená",J189,0)</f>
        <v>0</v>
      </c>
      <c r="BI189" s="205">
        <f>IF(N189="nulová",J189,0)</f>
        <v>0</v>
      </c>
      <c r="BJ189" s="16" t="s">
        <v>92</v>
      </c>
      <c r="BK189" s="205">
        <f>ROUND(I189*H189,2)</f>
        <v>0</v>
      </c>
      <c r="BL189" s="16" t="s">
        <v>154</v>
      </c>
      <c r="BM189" s="204" t="s">
        <v>286</v>
      </c>
    </row>
    <row r="190" spans="1:65" s="13" customFormat="1">
      <c r="B190" s="211"/>
      <c r="C190" s="212"/>
      <c r="D190" s="206" t="s">
        <v>158</v>
      </c>
      <c r="E190" s="213" t="s">
        <v>1</v>
      </c>
      <c r="F190" s="214" t="s">
        <v>287</v>
      </c>
      <c r="G190" s="212"/>
      <c r="H190" s="215">
        <v>3.86</v>
      </c>
      <c r="I190" s="216"/>
      <c r="J190" s="212"/>
      <c r="K190" s="212"/>
      <c r="L190" s="217"/>
      <c r="M190" s="218"/>
      <c r="N190" s="219"/>
      <c r="O190" s="219"/>
      <c r="P190" s="219"/>
      <c r="Q190" s="219"/>
      <c r="R190" s="219"/>
      <c r="S190" s="219"/>
      <c r="T190" s="220"/>
      <c r="AT190" s="221" t="s">
        <v>158</v>
      </c>
      <c r="AU190" s="221" t="s">
        <v>94</v>
      </c>
      <c r="AV190" s="13" t="s">
        <v>94</v>
      </c>
      <c r="AW190" s="13" t="s">
        <v>41</v>
      </c>
      <c r="AX190" s="13" t="s">
        <v>85</v>
      </c>
      <c r="AY190" s="221" t="s">
        <v>147</v>
      </c>
    </row>
    <row r="191" spans="1:65" s="13" customFormat="1">
      <c r="B191" s="211"/>
      <c r="C191" s="212"/>
      <c r="D191" s="206" t="s">
        <v>158</v>
      </c>
      <c r="E191" s="213" t="s">
        <v>1</v>
      </c>
      <c r="F191" s="214" t="s">
        <v>288</v>
      </c>
      <c r="G191" s="212"/>
      <c r="H191" s="215">
        <v>3.88</v>
      </c>
      <c r="I191" s="216"/>
      <c r="J191" s="212"/>
      <c r="K191" s="212"/>
      <c r="L191" s="217"/>
      <c r="M191" s="218"/>
      <c r="N191" s="219"/>
      <c r="O191" s="219"/>
      <c r="P191" s="219"/>
      <c r="Q191" s="219"/>
      <c r="R191" s="219"/>
      <c r="S191" s="219"/>
      <c r="T191" s="220"/>
      <c r="AT191" s="221" t="s">
        <v>158</v>
      </c>
      <c r="AU191" s="221" t="s">
        <v>94</v>
      </c>
      <c r="AV191" s="13" t="s">
        <v>94</v>
      </c>
      <c r="AW191" s="13" t="s">
        <v>41</v>
      </c>
      <c r="AX191" s="13" t="s">
        <v>85</v>
      </c>
      <c r="AY191" s="221" t="s">
        <v>147</v>
      </c>
    </row>
    <row r="192" spans="1:65" s="14" customFormat="1">
      <c r="B192" s="232"/>
      <c r="C192" s="233"/>
      <c r="D192" s="206" t="s">
        <v>158</v>
      </c>
      <c r="E192" s="234" t="s">
        <v>1</v>
      </c>
      <c r="F192" s="235" t="s">
        <v>214</v>
      </c>
      <c r="G192" s="233"/>
      <c r="H192" s="236">
        <v>7.74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AT192" s="242" t="s">
        <v>158</v>
      </c>
      <c r="AU192" s="242" t="s">
        <v>94</v>
      </c>
      <c r="AV192" s="14" t="s">
        <v>154</v>
      </c>
      <c r="AW192" s="14" t="s">
        <v>41</v>
      </c>
      <c r="AX192" s="14" t="s">
        <v>92</v>
      </c>
      <c r="AY192" s="242" t="s">
        <v>147</v>
      </c>
    </row>
    <row r="193" spans="1:65" s="12" customFormat="1" ht="22.9" customHeight="1">
      <c r="B193" s="177"/>
      <c r="C193" s="178"/>
      <c r="D193" s="179" t="s">
        <v>84</v>
      </c>
      <c r="E193" s="191" t="s">
        <v>154</v>
      </c>
      <c r="F193" s="191" t="s">
        <v>289</v>
      </c>
      <c r="G193" s="178"/>
      <c r="H193" s="178"/>
      <c r="I193" s="181"/>
      <c r="J193" s="192">
        <f>BK193</f>
        <v>0</v>
      </c>
      <c r="K193" s="178"/>
      <c r="L193" s="183"/>
      <c r="M193" s="184"/>
      <c r="N193" s="185"/>
      <c r="O193" s="185"/>
      <c r="P193" s="186">
        <f>SUM(P194:P202)</f>
        <v>0</v>
      </c>
      <c r="Q193" s="185"/>
      <c r="R193" s="186">
        <f>SUM(R194:R202)</f>
        <v>40.854744423999996</v>
      </c>
      <c r="S193" s="185"/>
      <c r="T193" s="187">
        <f>SUM(T194:T202)</f>
        <v>0</v>
      </c>
      <c r="AR193" s="188" t="s">
        <v>92</v>
      </c>
      <c r="AT193" s="189" t="s">
        <v>84</v>
      </c>
      <c r="AU193" s="189" t="s">
        <v>92</v>
      </c>
      <c r="AY193" s="188" t="s">
        <v>147</v>
      </c>
      <c r="BK193" s="190">
        <f>SUM(BK194:BK202)</f>
        <v>0</v>
      </c>
    </row>
    <row r="194" spans="1:65" s="2" customFormat="1" ht="24">
      <c r="A194" s="34"/>
      <c r="B194" s="35"/>
      <c r="C194" s="193" t="s">
        <v>290</v>
      </c>
      <c r="D194" s="193" t="s">
        <v>149</v>
      </c>
      <c r="E194" s="194" t="s">
        <v>291</v>
      </c>
      <c r="F194" s="195" t="s">
        <v>292</v>
      </c>
      <c r="G194" s="196" t="s">
        <v>152</v>
      </c>
      <c r="H194" s="197">
        <v>0.83199999999999996</v>
      </c>
      <c r="I194" s="198"/>
      <c r="J194" s="199">
        <f>ROUND(I194*H194,2)</f>
        <v>0</v>
      </c>
      <c r="K194" s="195" t="s">
        <v>153</v>
      </c>
      <c r="L194" s="39"/>
      <c r="M194" s="200" t="s">
        <v>1</v>
      </c>
      <c r="N194" s="201" t="s">
        <v>50</v>
      </c>
      <c r="O194" s="71"/>
      <c r="P194" s="202">
        <f>O194*H194</f>
        <v>0</v>
      </c>
      <c r="Q194" s="202">
        <v>2.6450000000000001E-2</v>
      </c>
      <c r="R194" s="202">
        <f>Q194*H194</f>
        <v>2.2006399999999999E-2</v>
      </c>
      <c r="S194" s="202">
        <v>0</v>
      </c>
      <c r="T194" s="20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4" t="s">
        <v>154</v>
      </c>
      <c r="AT194" s="204" t="s">
        <v>149</v>
      </c>
      <c r="AU194" s="204" t="s">
        <v>94</v>
      </c>
      <c r="AY194" s="16" t="s">
        <v>147</v>
      </c>
      <c r="BE194" s="205">
        <f>IF(N194="základní",J194,0)</f>
        <v>0</v>
      </c>
      <c r="BF194" s="205">
        <f>IF(N194="snížená",J194,0)</f>
        <v>0</v>
      </c>
      <c r="BG194" s="205">
        <f>IF(N194="zákl. přenesená",J194,0)</f>
        <v>0</v>
      </c>
      <c r="BH194" s="205">
        <f>IF(N194="sníž. přenesená",J194,0)</f>
        <v>0</v>
      </c>
      <c r="BI194" s="205">
        <f>IF(N194="nulová",J194,0)</f>
        <v>0</v>
      </c>
      <c r="BJ194" s="16" t="s">
        <v>92</v>
      </c>
      <c r="BK194" s="205">
        <f>ROUND(I194*H194,2)</f>
        <v>0</v>
      </c>
      <c r="BL194" s="16" t="s">
        <v>154</v>
      </c>
      <c r="BM194" s="204" t="s">
        <v>293</v>
      </c>
    </row>
    <row r="195" spans="1:65" s="13" customFormat="1">
      <c r="B195" s="211"/>
      <c r="C195" s="212"/>
      <c r="D195" s="206" t="s">
        <v>158</v>
      </c>
      <c r="E195" s="213" t="s">
        <v>1</v>
      </c>
      <c r="F195" s="214" t="s">
        <v>294</v>
      </c>
      <c r="G195" s="212"/>
      <c r="H195" s="215">
        <v>0.83199999999999996</v>
      </c>
      <c r="I195" s="216"/>
      <c r="J195" s="212"/>
      <c r="K195" s="212"/>
      <c r="L195" s="217"/>
      <c r="M195" s="218"/>
      <c r="N195" s="219"/>
      <c r="O195" s="219"/>
      <c r="P195" s="219"/>
      <c r="Q195" s="219"/>
      <c r="R195" s="219"/>
      <c r="S195" s="219"/>
      <c r="T195" s="220"/>
      <c r="AT195" s="221" t="s">
        <v>158</v>
      </c>
      <c r="AU195" s="221" t="s">
        <v>94</v>
      </c>
      <c r="AV195" s="13" t="s">
        <v>94</v>
      </c>
      <c r="AW195" s="13" t="s">
        <v>41</v>
      </c>
      <c r="AX195" s="13" t="s">
        <v>92</v>
      </c>
      <c r="AY195" s="221" t="s">
        <v>147</v>
      </c>
    </row>
    <row r="196" spans="1:65" s="2" customFormat="1" ht="24">
      <c r="A196" s="34"/>
      <c r="B196" s="35"/>
      <c r="C196" s="193" t="s">
        <v>295</v>
      </c>
      <c r="D196" s="193" t="s">
        <v>149</v>
      </c>
      <c r="E196" s="194" t="s">
        <v>296</v>
      </c>
      <c r="F196" s="195" t="s">
        <v>297</v>
      </c>
      <c r="G196" s="196" t="s">
        <v>152</v>
      </c>
      <c r="H196" s="197">
        <v>0.83199999999999996</v>
      </c>
      <c r="I196" s="198"/>
      <c r="J196" s="199">
        <f>ROUND(I196*H196,2)</f>
        <v>0</v>
      </c>
      <c r="K196" s="195" t="s">
        <v>153</v>
      </c>
      <c r="L196" s="39"/>
      <c r="M196" s="200" t="s">
        <v>1</v>
      </c>
      <c r="N196" s="201" t="s">
        <v>50</v>
      </c>
      <c r="O196" s="71"/>
      <c r="P196" s="202">
        <f>O196*H196</f>
        <v>0</v>
      </c>
      <c r="Q196" s="202">
        <v>2.6450000000000001E-2</v>
      </c>
      <c r="R196" s="202">
        <f>Q196*H196</f>
        <v>2.2006399999999999E-2</v>
      </c>
      <c r="S196" s="202">
        <v>0</v>
      </c>
      <c r="T196" s="20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4" t="s">
        <v>154</v>
      </c>
      <c r="AT196" s="204" t="s">
        <v>149</v>
      </c>
      <c r="AU196" s="204" t="s">
        <v>94</v>
      </c>
      <c r="AY196" s="16" t="s">
        <v>147</v>
      </c>
      <c r="BE196" s="205">
        <f>IF(N196="základní",J196,0)</f>
        <v>0</v>
      </c>
      <c r="BF196" s="205">
        <f>IF(N196="snížená",J196,0)</f>
        <v>0</v>
      </c>
      <c r="BG196" s="205">
        <f>IF(N196="zákl. přenesená",J196,0)</f>
        <v>0</v>
      </c>
      <c r="BH196" s="205">
        <f>IF(N196="sníž. přenesená",J196,0)</f>
        <v>0</v>
      </c>
      <c r="BI196" s="205">
        <f>IF(N196="nulová",J196,0)</f>
        <v>0</v>
      </c>
      <c r="BJ196" s="16" t="s">
        <v>92</v>
      </c>
      <c r="BK196" s="205">
        <f>ROUND(I196*H196,2)</f>
        <v>0</v>
      </c>
      <c r="BL196" s="16" t="s">
        <v>154</v>
      </c>
      <c r="BM196" s="204" t="s">
        <v>298</v>
      </c>
    </row>
    <row r="197" spans="1:65" s="2" customFormat="1" ht="24">
      <c r="A197" s="34"/>
      <c r="B197" s="35"/>
      <c r="C197" s="193" t="s">
        <v>299</v>
      </c>
      <c r="D197" s="193" t="s">
        <v>149</v>
      </c>
      <c r="E197" s="194" t="s">
        <v>300</v>
      </c>
      <c r="F197" s="195" t="s">
        <v>301</v>
      </c>
      <c r="G197" s="196" t="s">
        <v>166</v>
      </c>
      <c r="H197" s="197">
        <v>8.1129999999999995</v>
      </c>
      <c r="I197" s="198"/>
      <c r="J197" s="199">
        <f>ROUND(I197*H197,2)</f>
        <v>0</v>
      </c>
      <c r="K197" s="195" t="s">
        <v>153</v>
      </c>
      <c r="L197" s="39"/>
      <c r="M197" s="200" t="s">
        <v>1</v>
      </c>
      <c r="N197" s="201" t="s">
        <v>50</v>
      </c>
      <c r="O197" s="71"/>
      <c r="P197" s="202">
        <f>O197*H197</f>
        <v>0</v>
      </c>
      <c r="Q197" s="202">
        <v>0</v>
      </c>
      <c r="R197" s="202">
        <f>Q197*H197</f>
        <v>0</v>
      </c>
      <c r="S197" s="202">
        <v>0</v>
      </c>
      <c r="T197" s="20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4" t="s">
        <v>154</v>
      </c>
      <c r="AT197" s="204" t="s">
        <v>149</v>
      </c>
      <c r="AU197" s="204" t="s">
        <v>94</v>
      </c>
      <c r="AY197" s="16" t="s">
        <v>147</v>
      </c>
      <c r="BE197" s="205">
        <f>IF(N197="základní",J197,0)</f>
        <v>0</v>
      </c>
      <c r="BF197" s="205">
        <f>IF(N197="snížená",J197,0)</f>
        <v>0</v>
      </c>
      <c r="BG197" s="205">
        <f>IF(N197="zákl. přenesená",J197,0)</f>
        <v>0</v>
      </c>
      <c r="BH197" s="205">
        <f>IF(N197="sníž. přenesená",J197,0)</f>
        <v>0</v>
      </c>
      <c r="BI197" s="205">
        <f>IF(N197="nulová",J197,0)</f>
        <v>0</v>
      </c>
      <c r="BJ197" s="16" t="s">
        <v>92</v>
      </c>
      <c r="BK197" s="205">
        <f>ROUND(I197*H197,2)</f>
        <v>0</v>
      </c>
      <c r="BL197" s="16" t="s">
        <v>154</v>
      </c>
      <c r="BM197" s="204" t="s">
        <v>302</v>
      </c>
    </row>
    <row r="198" spans="1:65" s="13" customFormat="1" ht="22.5">
      <c r="B198" s="211"/>
      <c r="C198" s="212"/>
      <c r="D198" s="206" t="s">
        <v>158</v>
      </c>
      <c r="E198" s="213" t="s">
        <v>1</v>
      </c>
      <c r="F198" s="214" t="s">
        <v>303</v>
      </c>
      <c r="G198" s="212"/>
      <c r="H198" s="215">
        <v>8.1129999999999995</v>
      </c>
      <c r="I198" s="216"/>
      <c r="J198" s="212"/>
      <c r="K198" s="212"/>
      <c r="L198" s="217"/>
      <c r="M198" s="218"/>
      <c r="N198" s="219"/>
      <c r="O198" s="219"/>
      <c r="P198" s="219"/>
      <c r="Q198" s="219"/>
      <c r="R198" s="219"/>
      <c r="S198" s="219"/>
      <c r="T198" s="220"/>
      <c r="AT198" s="221" t="s">
        <v>158</v>
      </c>
      <c r="AU198" s="221" t="s">
        <v>94</v>
      </c>
      <c r="AV198" s="13" t="s">
        <v>94</v>
      </c>
      <c r="AW198" s="13" t="s">
        <v>41</v>
      </c>
      <c r="AX198" s="13" t="s">
        <v>92</v>
      </c>
      <c r="AY198" s="221" t="s">
        <v>147</v>
      </c>
    </row>
    <row r="199" spans="1:65" s="2" customFormat="1" ht="24">
      <c r="A199" s="34"/>
      <c r="B199" s="35"/>
      <c r="C199" s="193" t="s">
        <v>304</v>
      </c>
      <c r="D199" s="193" t="s">
        <v>149</v>
      </c>
      <c r="E199" s="194" t="s">
        <v>305</v>
      </c>
      <c r="F199" s="195" t="s">
        <v>306</v>
      </c>
      <c r="G199" s="196" t="s">
        <v>166</v>
      </c>
      <c r="H199" s="197">
        <v>1.53</v>
      </c>
      <c r="I199" s="198"/>
      <c r="J199" s="199">
        <f>ROUND(I199*H199,2)</f>
        <v>0</v>
      </c>
      <c r="K199" s="195" t="s">
        <v>153</v>
      </c>
      <c r="L199" s="39"/>
      <c r="M199" s="200" t="s">
        <v>1</v>
      </c>
      <c r="N199" s="201" t="s">
        <v>50</v>
      </c>
      <c r="O199" s="71"/>
      <c r="P199" s="202">
        <f>O199*H199</f>
        <v>0</v>
      </c>
      <c r="Q199" s="202">
        <v>0</v>
      </c>
      <c r="R199" s="202">
        <f>Q199*H199</f>
        <v>0</v>
      </c>
      <c r="S199" s="202">
        <v>0</v>
      </c>
      <c r="T199" s="20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4" t="s">
        <v>154</v>
      </c>
      <c r="AT199" s="204" t="s">
        <v>149</v>
      </c>
      <c r="AU199" s="204" t="s">
        <v>94</v>
      </c>
      <c r="AY199" s="16" t="s">
        <v>147</v>
      </c>
      <c r="BE199" s="205">
        <f>IF(N199="základní",J199,0)</f>
        <v>0</v>
      </c>
      <c r="BF199" s="205">
        <f>IF(N199="snížená",J199,0)</f>
        <v>0</v>
      </c>
      <c r="BG199" s="205">
        <f>IF(N199="zákl. přenesená",J199,0)</f>
        <v>0</v>
      </c>
      <c r="BH199" s="205">
        <f>IF(N199="sníž. přenesená",J199,0)</f>
        <v>0</v>
      </c>
      <c r="BI199" s="205">
        <f>IF(N199="nulová",J199,0)</f>
        <v>0</v>
      </c>
      <c r="BJ199" s="16" t="s">
        <v>92</v>
      </c>
      <c r="BK199" s="205">
        <f>ROUND(I199*H199,2)</f>
        <v>0</v>
      </c>
      <c r="BL199" s="16" t="s">
        <v>154</v>
      </c>
      <c r="BM199" s="204" t="s">
        <v>307</v>
      </c>
    </row>
    <row r="200" spans="1:65" s="13" customFormat="1">
      <c r="B200" s="211"/>
      <c r="C200" s="212"/>
      <c r="D200" s="206" t="s">
        <v>158</v>
      </c>
      <c r="E200" s="213" t="s">
        <v>1</v>
      </c>
      <c r="F200" s="214" t="s">
        <v>308</v>
      </c>
      <c r="G200" s="212"/>
      <c r="H200" s="215">
        <v>1.53</v>
      </c>
      <c r="I200" s="216"/>
      <c r="J200" s="212"/>
      <c r="K200" s="212"/>
      <c r="L200" s="217"/>
      <c r="M200" s="218"/>
      <c r="N200" s="219"/>
      <c r="O200" s="219"/>
      <c r="P200" s="219"/>
      <c r="Q200" s="219"/>
      <c r="R200" s="219"/>
      <c r="S200" s="219"/>
      <c r="T200" s="220"/>
      <c r="AT200" s="221" t="s">
        <v>158</v>
      </c>
      <c r="AU200" s="221" t="s">
        <v>94</v>
      </c>
      <c r="AV200" s="13" t="s">
        <v>94</v>
      </c>
      <c r="AW200" s="13" t="s">
        <v>41</v>
      </c>
      <c r="AX200" s="13" t="s">
        <v>92</v>
      </c>
      <c r="AY200" s="221" t="s">
        <v>147</v>
      </c>
    </row>
    <row r="201" spans="1:65" s="2" customFormat="1" ht="33" customHeight="1">
      <c r="A201" s="34"/>
      <c r="B201" s="35"/>
      <c r="C201" s="193" t="s">
        <v>309</v>
      </c>
      <c r="D201" s="193" t="s">
        <v>149</v>
      </c>
      <c r="E201" s="194" t="s">
        <v>310</v>
      </c>
      <c r="F201" s="195" t="s">
        <v>311</v>
      </c>
      <c r="G201" s="196" t="s">
        <v>152</v>
      </c>
      <c r="H201" s="197">
        <v>39.576000000000001</v>
      </c>
      <c r="I201" s="198"/>
      <c r="J201" s="199">
        <f>ROUND(I201*H201,2)</f>
        <v>0</v>
      </c>
      <c r="K201" s="195" t="s">
        <v>153</v>
      </c>
      <c r="L201" s="39"/>
      <c r="M201" s="200" t="s">
        <v>1</v>
      </c>
      <c r="N201" s="201" t="s">
        <v>50</v>
      </c>
      <c r="O201" s="71"/>
      <c r="P201" s="202">
        <f>O201*H201</f>
        <v>0</v>
      </c>
      <c r="Q201" s="202">
        <v>1.031199</v>
      </c>
      <c r="R201" s="202">
        <f>Q201*H201</f>
        <v>40.810731623999999</v>
      </c>
      <c r="S201" s="202">
        <v>0</v>
      </c>
      <c r="T201" s="20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4" t="s">
        <v>154</v>
      </c>
      <c r="AT201" s="204" t="s">
        <v>149</v>
      </c>
      <c r="AU201" s="204" t="s">
        <v>94</v>
      </c>
      <c r="AY201" s="16" t="s">
        <v>147</v>
      </c>
      <c r="BE201" s="205">
        <f>IF(N201="základní",J201,0)</f>
        <v>0</v>
      </c>
      <c r="BF201" s="205">
        <f>IF(N201="snížená",J201,0)</f>
        <v>0</v>
      </c>
      <c r="BG201" s="205">
        <f>IF(N201="zákl. přenesená",J201,0)</f>
        <v>0</v>
      </c>
      <c r="BH201" s="205">
        <f>IF(N201="sníž. přenesená",J201,0)</f>
        <v>0</v>
      </c>
      <c r="BI201" s="205">
        <f>IF(N201="nulová",J201,0)</f>
        <v>0</v>
      </c>
      <c r="BJ201" s="16" t="s">
        <v>92</v>
      </c>
      <c r="BK201" s="205">
        <f>ROUND(I201*H201,2)</f>
        <v>0</v>
      </c>
      <c r="BL201" s="16" t="s">
        <v>154</v>
      </c>
      <c r="BM201" s="204" t="s">
        <v>312</v>
      </c>
    </row>
    <row r="202" spans="1:65" s="13" customFormat="1">
      <c r="B202" s="211"/>
      <c r="C202" s="212"/>
      <c r="D202" s="206" t="s">
        <v>158</v>
      </c>
      <c r="E202" s="213" t="s">
        <v>1</v>
      </c>
      <c r="F202" s="214" t="s">
        <v>313</v>
      </c>
      <c r="G202" s="212"/>
      <c r="H202" s="215">
        <v>39.576000000000001</v>
      </c>
      <c r="I202" s="216"/>
      <c r="J202" s="212"/>
      <c r="K202" s="212"/>
      <c r="L202" s="217"/>
      <c r="M202" s="218"/>
      <c r="N202" s="219"/>
      <c r="O202" s="219"/>
      <c r="P202" s="219"/>
      <c r="Q202" s="219"/>
      <c r="R202" s="219"/>
      <c r="S202" s="219"/>
      <c r="T202" s="220"/>
      <c r="AT202" s="221" t="s">
        <v>158</v>
      </c>
      <c r="AU202" s="221" t="s">
        <v>94</v>
      </c>
      <c r="AV202" s="13" t="s">
        <v>94</v>
      </c>
      <c r="AW202" s="13" t="s">
        <v>41</v>
      </c>
      <c r="AX202" s="13" t="s">
        <v>92</v>
      </c>
      <c r="AY202" s="221" t="s">
        <v>147</v>
      </c>
    </row>
    <row r="203" spans="1:65" s="12" customFormat="1" ht="22.9" customHeight="1">
      <c r="B203" s="177"/>
      <c r="C203" s="178"/>
      <c r="D203" s="179" t="s">
        <v>84</v>
      </c>
      <c r="E203" s="191" t="s">
        <v>177</v>
      </c>
      <c r="F203" s="191" t="s">
        <v>314</v>
      </c>
      <c r="G203" s="178"/>
      <c r="H203" s="178"/>
      <c r="I203" s="181"/>
      <c r="J203" s="192">
        <f>BK203</f>
        <v>0</v>
      </c>
      <c r="K203" s="178"/>
      <c r="L203" s="183"/>
      <c r="M203" s="184"/>
      <c r="N203" s="185"/>
      <c r="O203" s="185"/>
      <c r="P203" s="186">
        <f>SUM(P204:P208)</f>
        <v>0</v>
      </c>
      <c r="Q203" s="185"/>
      <c r="R203" s="186">
        <f>SUM(R204:R208)</f>
        <v>1.4663630000000001</v>
      </c>
      <c r="S203" s="185"/>
      <c r="T203" s="187">
        <f>SUM(T204:T208)</f>
        <v>1.5</v>
      </c>
      <c r="AR203" s="188" t="s">
        <v>92</v>
      </c>
      <c r="AT203" s="189" t="s">
        <v>84</v>
      </c>
      <c r="AU203" s="189" t="s">
        <v>92</v>
      </c>
      <c r="AY203" s="188" t="s">
        <v>147</v>
      </c>
      <c r="BK203" s="190">
        <f>SUM(BK204:BK208)</f>
        <v>0</v>
      </c>
    </row>
    <row r="204" spans="1:65" s="2" customFormat="1" ht="21.75" customHeight="1">
      <c r="A204" s="34"/>
      <c r="B204" s="35"/>
      <c r="C204" s="193" t="s">
        <v>315</v>
      </c>
      <c r="D204" s="193" t="s">
        <v>149</v>
      </c>
      <c r="E204" s="194" t="s">
        <v>316</v>
      </c>
      <c r="F204" s="195" t="s">
        <v>317</v>
      </c>
      <c r="G204" s="196" t="s">
        <v>152</v>
      </c>
      <c r="H204" s="197">
        <v>230.45</v>
      </c>
      <c r="I204" s="198"/>
      <c r="J204" s="199">
        <f>ROUND(I204*H204,2)</f>
        <v>0</v>
      </c>
      <c r="K204" s="195" t="s">
        <v>153</v>
      </c>
      <c r="L204" s="39"/>
      <c r="M204" s="200" t="s">
        <v>1</v>
      </c>
      <c r="N204" s="201" t="s">
        <v>50</v>
      </c>
      <c r="O204" s="71"/>
      <c r="P204" s="202">
        <f>O204*H204</f>
        <v>0</v>
      </c>
      <c r="Q204" s="202">
        <v>4.2000000000000002E-4</v>
      </c>
      <c r="R204" s="202">
        <f>Q204*H204</f>
        <v>9.6789E-2</v>
      </c>
      <c r="S204" s="202">
        <v>0</v>
      </c>
      <c r="T204" s="20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4" t="s">
        <v>154</v>
      </c>
      <c r="AT204" s="204" t="s">
        <v>149</v>
      </c>
      <c r="AU204" s="204" t="s">
        <v>94</v>
      </c>
      <c r="AY204" s="16" t="s">
        <v>147</v>
      </c>
      <c r="BE204" s="205">
        <f>IF(N204="základní",J204,0)</f>
        <v>0</v>
      </c>
      <c r="BF204" s="205">
        <f>IF(N204="snížená",J204,0)</f>
        <v>0</v>
      </c>
      <c r="BG204" s="205">
        <f>IF(N204="zákl. přenesená",J204,0)</f>
        <v>0</v>
      </c>
      <c r="BH204" s="205">
        <f>IF(N204="sníž. přenesená",J204,0)</f>
        <v>0</v>
      </c>
      <c r="BI204" s="205">
        <f>IF(N204="nulová",J204,0)</f>
        <v>0</v>
      </c>
      <c r="BJ204" s="16" t="s">
        <v>92</v>
      </c>
      <c r="BK204" s="205">
        <f>ROUND(I204*H204,2)</f>
        <v>0</v>
      </c>
      <c r="BL204" s="16" t="s">
        <v>154</v>
      </c>
      <c r="BM204" s="204" t="s">
        <v>318</v>
      </c>
    </row>
    <row r="205" spans="1:65" s="13" customFormat="1">
      <c r="B205" s="211"/>
      <c r="C205" s="212"/>
      <c r="D205" s="206" t="s">
        <v>158</v>
      </c>
      <c r="E205" s="213" t="s">
        <v>1</v>
      </c>
      <c r="F205" s="214" t="s">
        <v>319</v>
      </c>
      <c r="G205" s="212"/>
      <c r="H205" s="215">
        <v>230.45</v>
      </c>
      <c r="I205" s="216"/>
      <c r="J205" s="212"/>
      <c r="K205" s="212"/>
      <c r="L205" s="217"/>
      <c r="M205" s="218"/>
      <c r="N205" s="219"/>
      <c r="O205" s="219"/>
      <c r="P205" s="219"/>
      <c r="Q205" s="219"/>
      <c r="R205" s="219"/>
      <c r="S205" s="219"/>
      <c r="T205" s="220"/>
      <c r="AT205" s="221" t="s">
        <v>158</v>
      </c>
      <c r="AU205" s="221" t="s">
        <v>94</v>
      </c>
      <c r="AV205" s="13" t="s">
        <v>94</v>
      </c>
      <c r="AW205" s="13" t="s">
        <v>41</v>
      </c>
      <c r="AX205" s="13" t="s">
        <v>92</v>
      </c>
      <c r="AY205" s="221" t="s">
        <v>147</v>
      </c>
    </row>
    <row r="206" spans="1:65" s="2" customFormat="1" ht="33" customHeight="1">
      <c r="A206" s="34"/>
      <c r="B206" s="35"/>
      <c r="C206" s="193" t="s">
        <v>320</v>
      </c>
      <c r="D206" s="193" t="s">
        <v>149</v>
      </c>
      <c r="E206" s="194" t="s">
        <v>321</v>
      </c>
      <c r="F206" s="195" t="s">
        <v>322</v>
      </c>
      <c r="G206" s="196" t="s">
        <v>152</v>
      </c>
      <c r="H206" s="197">
        <v>20</v>
      </c>
      <c r="I206" s="198"/>
      <c r="J206" s="199">
        <f>ROUND(I206*H206,2)</f>
        <v>0</v>
      </c>
      <c r="K206" s="195" t="s">
        <v>153</v>
      </c>
      <c r="L206" s="39"/>
      <c r="M206" s="200" t="s">
        <v>1</v>
      </c>
      <c r="N206" s="201" t="s">
        <v>50</v>
      </c>
      <c r="O206" s="71"/>
      <c r="P206" s="202">
        <f>O206*H206</f>
        <v>0</v>
      </c>
      <c r="Q206" s="202">
        <v>6.6961699999999999E-2</v>
      </c>
      <c r="R206" s="202">
        <f>Q206*H206</f>
        <v>1.339234</v>
      </c>
      <c r="S206" s="202">
        <v>7.4999999999999997E-2</v>
      </c>
      <c r="T206" s="203">
        <f>S206*H206</f>
        <v>1.5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4" t="s">
        <v>154</v>
      </c>
      <c r="AT206" s="204" t="s">
        <v>149</v>
      </c>
      <c r="AU206" s="204" t="s">
        <v>94</v>
      </c>
      <c r="AY206" s="16" t="s">
        <v>147</v>
      </c>
      <c r="BE206" s="205">
        <f>IF(N206="základní",J206,0)</f>
        <v>0</v>
      </c>
      <c r="BF206" s="205">
        <f>IF(N206="snížená",J206,0)</f>
        <v>0</v>
      </c>
      <c r="BG206" s="205">
        <f>IF(N206="zákl. přenesená",J206,0)</f>
        <v>0</v>
      </c>
      <c r="BH206" s="205">
        <f>IF(N206="sníž. přenesená",J206,0)</f>
        <v>0</v>
      </c>
      <c r="BI206" s="205">
        <f>IF(N206="nulová",J206,0)</f>
        <v>0</v>
      </c>
      <c r="BJ206" s="16" t="s">
        <v>92</v>
      </c>
      <c r="BK206" s="205">
        <f>ROUND(I206*H206,2)</f>
        <v>0</v>
      </c>
      <c r="BL206" s="16" t="s">
        <v>154</v>
      </c>
      <c r="BM206" s="204" t="s">
        <v>323</v>
      </c>
    </row>
    <row r="207" spans="1:65" s="2" customFormat="1" ht="16.5" customHeight="1">
      <c r="A207" s="34"/>
      <c r="B207" s="35"/>
      <c r="C207" s="222" t="s">
        <v>324</v>
      </c>
      <c r="D207" s="222" t="s">
        <v>199</v>
      </c>
      <c r="E207" s="223" t="s">
        <v>325</v>
      </c>
      <c r="F207" s="224" t="s">
        <v>326</v>
      </c>
      <c r="G207" s="225" t="s">
        <v>327</v>
      </c>
      <c r="H207" s="226">
        <v>30.34</v>
      </c>
      <c r="I207" s="227"/>
      <c r="J207" s="228">
        <f>ROUND(I207*H207,2)</f>
        <v>0</v>
      </c>
      <c r="K207" s="224" t="s">
        <v>153</v>
      </c>
      <c r="L207" s="229"/>
      <c r="M207" s="230" t="s">
        <v>1</v>
      </c>
      <c r="N207" s="231" t="s">
        <v>50</v>
      </c>
      <c r="O207" s="71"/>
      <c r="P207" s="202">
        <f>O207*H207</f>
        <v>0</v>
      </c>
      <c r="Q207" s="202">
        <v>1E-3</v>
      </c>
      <c r="R207" s="202">
        <f>Q207*H207</f>
        <v>3.0339999999999999E-2</v>
      </c>
      <c r="S207" s="202">
        <v>0</v>
      </c>
      <c r="T207" s="20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4" t="s">
        <v>186</v>
      </c>
      <c r="AT207" s="204" t="s">
        <v>199</v>
      </c>
      <c r="AU207" s="204" t="s">
        <v>94</v>
      </c>
      <c r="AY207" s="16" t="s">
        <v>147</v>
      </c>
      <c r="BE207" s="205">
        <f>IF(N207="základní",J207,0)</f>
        <v>0</v>
      </c>
      <c r="BF207" s="205">
        <f>IF(N207="snížená",J207,0)</f>
        <v>0</v>
      </c>
      <c r="BG207" s="205">
        <f>IF(N207="zákl. přenesená",J207,0)</f>
        <v>0</v>
      </c>
      <c r="BH207" s="205">
        <f>IF(N207="sníž. přenesená",J207,0)</f>
        <v>0</v>
      </c>
      <c r="BI207" s="205">
        <f>IF(N207="nulová",J207,0)</f>
        <v>0</v>
      </c>
      <c r="BJ207" s="16" t="s">
        <v>92</v>
      </c>
      <c r="BK207" s="205">
        <f>ROUND(I207*H207,2)</f>
        <v>0</v>
      </c>
      <c r="BL207" s="16" t="s">
        <v>154</v>
      </c>
      <c r="BM207" s="204" t="s">
        <v>328</v>
      </c>
    </row>
    <row r="208" spans="1:65" s="13" customFormat="1">
      <c r="B208" s="211"/>
      <c r="C208" s="212"/>
      <c r="D208" s="206" t="s">
        <v>158</v>
      </c>
      <c r="E208" s="212"/>
      <c r="F208" s="214" t="s">
        <v>329</v>
      </c>
      <c r="G208" s="212"/>
      <c r="H208" s="215">
        <v>30.34</v>
      </c>
      <c r="I208" s="216"/>
      <c r="J208" s="212"/>
      <c r="K208" s="212"/>
      <c r="L208" s="217"/>
      <c r="M208" s="218"/>
      <c r="N208" s="219"/>
      <c r="O208" s="219"/>
      <c r="P208" s="219"/>
      <c r="Q208" s="219"/>
      <c r="R208" s="219"/>
      <c r="S208" s="219"/>
      <c r="T208" s="220"/>
      <c r="AT208" s="221" t="s">
        <v>158</v>
      </c>
      <c r="AU208" s="221" t="s">
        <v>94</v>
      </c>
      <c r="AV208" s="13" t="s">
        <v>94</v>
      </c>
      <c r="AW208" s="13" t="s">
        <v>4</v>
      </c>
      <c r="AX208" s="13" t="s">
        <v>92</v>
      </c>
      <c r="AY208" s="221" t="s">
        <v>147</v>
      </c>
    </row>
    <row r="209" spans="1:65" s="12" customFormat="1" ht="22.9" customHeight="1">
      <c r="B209" s="177"/>
      <c r="C209" s="178"/>
      <c r="D209" s="179" t="s">
        <v>84</v>
      </c>
      <c r="E209" s="191" t="s">
        <v>193</v>
      </c>
      <c r="F209" s="191" t="s">
        <v>330</v>
      </c>
      <c r="G209" s="178"/>
      <c r="H209" s="178"/>
      <c r="I209" s="181"/>
      <c r="J209" s="192">
        <f>BK209</f>
        <v>0</v>
      </c>
      <c r="K209" s="178"/>
      <c r="L209" s="183"/>
      <c r="M209" s="184"/>
      <c r="N209" s="185"/>
      <c r="O209" s="185"/>
      <c r="P209" s="186">
        <f>SUM(P210:P255)</f>
        <v>0</v>
      </c>
      <c r="Q209" s="185"/>
      <c r="R209" s="186">
        <f>SUM(R210:R255)</f>
        <v>61.963159915559991</v>
      </c>
      <c r="S209" s="185"/>
      <c r="T209" s="187">
        <f>SUM(T210:T255)</f>
        <v>59.215269999999997</v>
      </c>
      <c r="AR209" s="188" t="s">
        <v>92</v>
      </c>
      <c r="AT209" s="189" t="s">
        <v>84</v>
      </c>
      <c r="AU209" s="189" t="s">
        <v>92</v>
      </c>
      <c r="AY209" s="188" t="s">
        <v>147</v>
      </c>
      <c r="BK209" s="190">
        <f>SUM(BK210:BK255)</f>
        <v>0</v>
      </c>
    </row>
    <row r="210" spans="1:65" s="2" customFormat="1" ht="16.5" customHeight="1">
      <c r="A210" s="34"/>
      <c r="B210" s="35"/>
      <c r="C210" s="193" t="s">
        <v>331</v>
      </c>
      <c r="D210" s="193" t="s">
        <v>149</v>
      </c>
      <c r="E210" s="194" t="s">
        <v>332</v>
      </c>
      <c r="F210" s="195" t="s">
        <v>333</v>
      </c>
      <c r="G210" s="196" t="s">
        <v>208</v>
      </c>
      <c r="H210" s="197">
        <v>10.49</v>
      </c>
      <c r="I210" s="198"/>
      <c r="J210" s="199">
        <f>ROUND(I210*H210,2)</f>
        <v>0</v>
      </c>
      <c r="K210" s="195" t="s">
        <v>153</v>
      </c>
      <c r="L210" s="39"/>
      <c r="M210" s="200" t="s">
        <v>1</v>
      </c>
      <c r="N210" s="201" t="s">
        <v>50</v>
      </c>
      <c r="O210" s="71"/>
      <c r="P210" s="202">
        <f>O210*H210</f>
        <v>0</v>
      </c>
      <c r="Q210" s="202">
        <v>1.17E-3</v>
      </c>
      <c r="R210" s="202">
        <f>Q210*H210</f>
        <v>1.2273300000000001E-2</v>
      </c>
      <c r="S210" s="202">
        <v>0</v>
      </c>
      <c r="T210" s="20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4" t="s">
        <v>154</v>
      </c>
      <c r="AT210" s="204" t="s">
        <v>149</v>
      </c>
      <c r="AU210" s="204" t="s">
        <v>94</v>
      </c>
      <c r="AY210" s="16" t="s">
        <v>147</v>
      </c>
      <c r="BE210" s="205">
        <f>IF(N210="základní",J210,0)</f>
        <v>0</v>
      </c>
      <c r="BF210" s="205">
        <f>IF(N210="snížená",J210,0)</f>
        <v>0</v>
      </c>
      <c r="BG210" s="205">
        <f>IF(N210="zákl. přenesená",J210,0)</f>
        <v>0</v>
      </c>
      <c r="BH210" s="205">
        <f>IF(N210="sníž. přenesená",J210,0)</f>
        <v>0</v>
      </c>
      <c r="BI210" s="205">
        <f>IF(N210="nulová",J210,0)</f>
        <v>0</v>
      </c>
      <c r="BJ210" s="16" t="s">
        <v>92</v>
      </c>
      <c r="BK210" s="205">
        <f>ROUND(I210*H210,2)</f>
        <v>0</v>
      </c>
      <c r="BL210" s="16" t="s">
        <v>154</v>
      </c>
      <c r="BM210" s="204" t="s">
        <v>334</v>
      </c>
    </row>
    <row r="211" spans="1:65" s="2" customFormat="1" ht="16.5" customHeight="1">
      <c r="A211" s="34"/>
      <c r="B211" s="35"/>
      <c r="C211" s="193" t="s">
        <v>335</v>
      </c>
      <c r="D211" s="193" t="s">
        <v>149</v>
      </c>
      <c r="E211" s="194" t="s">
        <v>336</v>
      </c>
      <c r="F211" s="195" t="s">
        <v>337</v>
      </c>
      <c r="G211" s="196" t="s">
        <v>208</v>
      </c>
      <c r="H211" s="197">
        <v>10.49</v>
      </c>
      <c r="I211" s="198"/>
      <c r="J211" s="199">
        <f>ROUND(I211*H211,2)</f>
        <v>0</v>
      </c>
      <c r="K211" s="195" t="s">
        <v>153</v>
      </c>
      <c r="L211" s="39"/>
      <c r="M211" s="200" t="s">
        <v>1</v>
      </c>
      <c r="N211" s="201" t="s">
        <v>50</v>
      </c>
      <c r="O211" s="71"/>
      <c r="P211" s="202">
        <f>O211*H211</f>
        <v>0</v>
      </c>
      <c r="Q211" s="202">
        <v>5.8049999999999996E-4</v>
      </c>
      <c r="R211" s="202">
        <f>Q211*H211</f>
        <v>6.0894449999999998E-3</v>
      </c>
      <c r="S211" s="202">
        <v>0</v>
      </c>
      <c r="T211" s="20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4" t="s">
        <v>154</v>
      </c>
      <c r="AT211" s="204" t="s">
        <v>149</v>
      </c>
      <c r="AU211" s="204" t="s">
        <v>94</v>
      </c>
      <c r="AY211" s="16" t="s">
        <v>147</v>
      </c>
      <c r="BE211" s="205">
        <f>IF(N211="základní",J211,0)</f>
        <v>0</v>
      </c>
      <c r="BF211" s="205">
        <f>IF(N211="snížená",J211,0)</f>
        <v>0</v>
      </c>
      <c r="BG211" s="205">
        <f>IF(N211="zákl. přenesená",J211,0)</f>
        <v>0</v>
      </c>
      <c r="BH211" s="205">
        <f>IF(N211="sníž. přenesená",J211,0)</f>
        <v>0</v>
      </c>
      <c r="BI211" s="205">
        <f>IF(N211="nulová",J211,0)</f>
        <v>0</v>
      </c>
      <c r="BJ211" s="16" t="s">
        <v>92</v>
      </c>
      <c r="BK211" s="205">
        <f>ROUND(I211*H211,2)</f>
        <v>0</v>
      </c>
      <c r="BL211" s="16" t="s">
        <v>154</v>
      </c>
      <c r="BM211" s="204" t="s">
        <v>338</v>
      </c>
    </row>
    <row r="212" spans="1:65" s="2" customFormat="1" ht="19.5">
      <c r="A212" s="34"/>
      <c r="B212" s="35"/>
      <c r="C212" s="36"/>
      <c r="D212" s="206" t="s">
        <v>156</v>
      </c>
      <c r="E212" s="36"/>
      <c r="F212" s="207" t="s">
        <v>339</v>
      </c>
      <c r="G212" s="36"/>
      <c r="H212" s="36"/>
      <c r="I212" s="208"/>
      <c r="J212" s="36"/>
      <c r="K212" s="36"/>
      <c r="L212" s="39"/>
      <c r="M212" s="209"/>
      <c r="N212" s="210"/>
      <c r="O212" s="71"/>
      <c r="P212" s="71"/>
      <c r="Q212" s="71"/>
      <c r="R212" s="71"/>
      <c r="S212" s="71"/>
      <c r="T212" s="72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6" t="s">
        <v>156</v>
      </c>
      <c r="AU212" s="16" t="s">
        <v>94</v>
      </c>
    </row>
    <row r="213" spans="1:65" s="2" customFormat="1" ht="16.5" customHeight="1">
      <c r="A213" s="34"/>
      <c r="B213" s="35"/>
      <c r="C213" s="222" t="s">
        <v>340</v>
      </c>
      <c r="D213" s="222" t="s">
        <v>199</v>
      </c>
      <c r="E213" s="223" t="s">
        <v>341</v>
      </c>
      <c r="F213" s="224" t="s">
        <v>342</v>
      </c>
      <c r="G213" s="225" t="s">
        <v>189</v>
      </c>
      <c r="H213" s="226">
        <v>0.55000000000000004</v>
      </c>
      <c r="I213" s="227"/>
      <c r="J213" s="228">
        <f>ROUND(I213*H213,2)</f>
        <v>0</v>
      </c>
      <c r="K213" s="224" t="s">
        <v>1</v>
      </c>
      <c r="L213" s="229"/>
      <c r="M213" s="230" t="s">
        <v>1</v>
      </c>
      <c r="N213" s="231" t="s">
        <v>50</v>
      </c>
      <c r="O213" s="71"/>
      <c r="P213" s="202">
        <f>O213*H213</f>
        <v>0</v>
      </c>
      <c r="Q213" s="202">
        <v>0</v>
      </c>
      <c r="R213" s="202">
        <f>Q213*H213</f>
        <v>0</v>
      </c>
      <c r="S213" s="202">
        <v>0</v>
      </c>
      <c r="T213" s="20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4" t="s">
        <v>186</v>
      </c>
      <c r="AT213" s="204" t="s">
        <v>199</v>
      </c>
      <c r="AU213" s="204" t="s">
        <v>94</v>
      </c>
      <c r="AY213" s="16" t="s">
        <v>147</v>
      </c>
      <c r="BE213" s="205">
        <f>IF(N213="základní",J213,0)</f>
        <v>0</v>
      </c>
      <c r="BF213" s="205">
        <f>IF(N213="snížená",J213,0)</f>
        <v>0</v>
      </c>
      <c r="BG213" s="205">
        <f>IF(N213="zákl. přenesená",J213,0)</f>
        <v>0</v>
      </c>
      <c r="BH213" s="205">
        <f>IF(N213="sníž. přenesená",J213,0)</f>
        <v>0</v>
      </c>
      <c r="BI213" s="205">
        <f>IF(N213="nulová",J213,0)</f>
        <v>0</v>
      </c>
      <c r="BJ213" s="16" t="s">
        <v>92</v>
      </c>
      <c r="BK213" s="205">
        <f>ROUND(I213*H213,2)</f>
        <v>0</v>
      </c>
      <c r="BL213" s="16" t="s">
        <v>154</v>
      </c>
      <c r="BM213" s="204" t="s">
        <v>343</v>
      </c>
    </row>
    <row r="214" spans="1:65" s="13" customFormat="1">
      <c r="B214" s="211"/>
      <c r="C214" s="212"/>
      <c r="D214" s="206" t="s">
        <v>158</v>
      </c>
      <c r="E214" s="213" t="s">
        <v>1</v>
      </c>
      <c r="F214" s="214" t="s">
        <v>344</v>
      </c>
      <c r="G214" s="212"/>
      <c r="H214" s="215">
        <v>0.55000000000000004</v>
      </c>
      <c r="I214" s="216"/>
      <c r="J214" s="212"/>
      <c r="K214" s="212"/>
      <c r="L214" s="217"/>
      <c r="M214" s="218"/>
      <c r="N214" s="219"/>
      <c r="O214" s="219"/>
      <c r="P214" s="219"/>
      <c r="Q214" s="219"/>
      <c r="R214" s="219"/>
      <c r="S214" s="219"/>
      <c r="T214" s="220"/>
      <c r="AT214" s="221" t="s">
        <v>158</v>
      </c>
      <c r="AU214" s="221" t="s">
        <v>94</v>
      </c>
      <c r="AV214" s="13" t="s">
        <v>94</v>
      </c>
      <c r="AW214" s="13" t="s">
        <v>41</v>
      </c>
      <c r="AX214" s="13" t="s">
        <v>92</v>
      </c>
      <c r="AY214" s="221" t="s">
        <v>147</v>
      </c>
    </row>
    <row r="215" spans="1:65" s="2" customFormat="1" ht="21.75" customHeight="1">
      <c r="A215" s="34"/>
      <c r="B215" s="35"/>
      <c r="C215" s="193" t="s">
        <v>345</v>
      </c>
      <c r="D215" s="193" t="s">
        <v>149</v>
      </c>
      <c r="E215" s="194" t="s">
        <v>346</v>
      </c>
      <c r="F215" s="195" t="s">
        <v>347</v>
      </c>
      <c r="G215" s="196" t="s">
        <v>208</v>
      </c>
      <c r="H215" s="197">
        <v>61.98</v>
      </c>
      <c r="I215" s="198"/>
      <c r="J215" s="199">
        <f>ROUND(I215*H215,2)</f>
        <v>0</v>
      </c>
      <c r="K215" s="195" t="s">
        <v>153</v>
      </c>
      <c r="L215" s="39"/>
      <c r="M215" s="200" t="s">
        <v>1</v>
      </c>
      <c r="N215" s="201" t="s">
        <v>50</v>
      </c>
      <c r="O215" s="71"/>
      <c r="P215" s="202">
        <f>O215*H215</f>
        <v>0</v>
      </c>
      <c r="Q215" s="202">
        <v>0.313304372</v>
      </c>
      <c r="R215" s="202">
        <f>Q215*H215</f>
        <v>19.418604976559998</v>
      </c>
      <c r="S215" s="202">
        <v>0</v>
      </c>
      <c r="T215" s="203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4" t="s">
        <v>154</v>
      </c>
      <c r="AT215" s="204" t="s">
        <v>149</v>
      </c>
      <c r="AU215" s="204" t="s">
        <v>94</v>
      </c>
      <c r="AY215" s="16" t="s">
        <v>147</v>
      </c>
      <c r="BE215" s="205">
        <f>IF(N215="základní",J215,0)</f>
        <v>0</v>
      </c>
      <c r="BF215" s="205">
        <f>IF(N215="snížená",J215,0)</f>
        <v>0</v>
      </c>
      <c r="BG215" s="205">
        <f>IF(N215="zákl. přenesená",J215,0)</f>
        <v>0</v>
      </c>
      <c r="BH215" s="205">
        <f>IF(N215="sníž. přenesená",J215,0)</f>
        <v>0</v>
      </c>
      <c r="BI215" s="205">
        <f>IF(N215="nulová",J215,0)</f>
        <v>0</v>
      </c>
      <c r="BJ215" s="16" t="s">
        <v>92</v>
      </c>
      <c r="BK215" s="205">
        <f>ROUND(I215*H215,2)</f>
        <v>0</v>
      </c>
      <c r="BL215" s="16" t="s">
        <v>154</v>
      </c>
      <c r="BM215" s="204" t="s">
        <v>348</v>
      </c>
    </row>
    <row r="216" spans="1:65" s="13" customFormat="1">
      <c r="B216" s="211"/>
      <c r="C216" s="212"/>
      <c r="D216" s="206" t="s">
        <v>158</v>
      </c>
      <c r="E216" s="213" t="s">
        <v>1</v>
      </c>
      <c r="F216" s="214" t="s">
        <v>349</v>
      </c>
      <c r="G216" s="212"/>
      <c r="H216" s="215">
        <v>61.98</v>
      </c>
      <c r="I216" s="216"/>
      <c r="J216" s="212"/>
      <c r="K216" s="212"/>
      <c r="L216" s="217"/>
      <c r="M216" s="218"/>
      <c r="N216" s="219"/>
      <c r="O216" s="219"/>
      <c r="P216" s="219"/>
      <c r="Q216" s="219"/>
      <c r="R216" s="219"/>
      <c r="S216" s="219"/>
      <c r="T216" s="220"/>
      <c r="AT216" s="221" t="s">
        <v>158</v>
      </c>
      <c r="AU216" s="221" t="s">
        <v>94</v>
      </c>
      <c r="AV216" s="13" t="s">
        <v>94</v>
      </c>
      <c r="AW216" s="13" t="s">
        <v>41</v>
      </c>
      <c r="AX216" s="13" t="s">
        <v>92</v>
      </c>
      <c r="AY216" s="221" t="s">
        <v>147</v>
      </c>
    </row>
    <row r="217" spans="1:65" s="2" customFormat="1" ht="24">
      <c r="A217" s="34"/>
      <c r="B217" s="35"/>
      <c r="C217" s="193" t="s">
        <v>350</v>
      </c>
      <c r="D217" s="193" t="s">
        <v>149</v>
      </c>
      <c r="E217" s="194" t="s">
        <v>351</v>
      </c>
      <c r="F217" s="195" t="s">
        <v>352</v>
      </c>
      <c r="G217" s="196" t="s">
        <v>227</v>
      </c>
      <c r="H217" s="197">
        <v>2</v>
      </c>
      <c r="I217" s="198"/>
      <c r="J217" s="199">
        <f>ROUND(I217*H217,2)</f>
        <v>0</v>
      </c>
      <c r="K217" s="195" t="s">
        <v>153</v>
      </c>
      <c r="L217" s="39"/>
      <c r="M217" s="200" t="s">
        <v>1</v>
      </c>
      <c r="N217" s="201" t="s">
        <v>50</v>
      </c>
      <c r="O217" s="71"/>
      <c r="P217" s="202">
        <f>O217*H217</f>
        <v>0</v>
      </c>
      <c r="Q217" s="202">
        <v>6.4850000000000003E-3</v>
      </c>
      <c r="R217" s="202">
        <f>Q217*H217</f>
        <v>1.2970000000000001E-2</v>
      </c>
      <c r="S217" s="202">
        <v>0</v>
      </c>
      <c r="T217" s="20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4" t="s">
        <v>154</v>
      </c>
      <c r="AT217" s="204" t="s">
        <v>149</v>
      </c>
      <c r="AU217" s="204" t="s">
        <v>94</v>
      </c>
      <c r="AY217" s="16" t="s">
        <v>147</v>
      </c>
      <c r="BE217" s="205">
        <f>IF(N217="základní",J217,0)</f>
        <v>0</v>
      </c>
      <c r="BF217" s="205">
        <f>IF(N217="snížená",J217,0)</f>
        <v>0</v>
      </c>
      <c r="BG217" s="205">
        <f>IF(N217="zákl. přenesená",J217,0)</f>
        <v>0</v>
      </c>
      <c r="BH217" s="205">
        <f>IF(N217="sníž. přenesená",J217,0)</f>
        <v>0</v>
      </c>
      <c r="BI217" s="205">
        <f>IF(N217="nulová",J217,0)</f>
        <v>0</v>
      </c>
      <c r="BJ217" s="16" t="s">
        <v>92</v>
      </c>
      <c r="BK217" s="205">
        <f>ROUND(I217*H217,2)</f>
        <v>0</v>
      </c>
      <c r="BL217" s="16" t="s">
        <v>154</v>
      </c>
      <c r="BM217" s="204" t="s">
        <v>353</v>
      </c>
    </row>
    <row r="218" spans="1:65" s="2" customFormat="1" ht="24">
      <c r="A218" s="34"/>
      <c r="B218" s="35"/>
      <c r="C218" s="193" t="s">
        <v>354</v>
      </c>
      <c r="D218" s="193" t="s">
        <v>149</v>
      </c>
      <c r="E218" s="194" t="s">
        <v>355</v>
      </c>
      <c r="F218" s="195" t="s">
        <v>356</v>
      </c>
      <c r="G218" s="196" t="s">
        <v>152</v>
      </c>
      <c r="H218" s="197">
        <v>203.25</v>
      </c>
      <c r="I218" s="198"/>
      <c r="J218" s="199">
        <f>ROUND(I218*H218,2)</f>
        <v>0</v>
      </c>
      <c r="K218" s="195" t="s">
        <v>153</v>
      </c>
      <c r="L218" s="39"/>
      <c r="M218" s="200" t="s">
        <v>1</v>
      </c>
      <c r="N218" s="201" t="s">
        <v>50</v>
      </c>
      <c r="O218" s="71"/>
      <c r="P218" s="202">
        <f>O218*H218</f>
        <v>0</v>
      </c>
      <c r="Q218" s="202">
        <v>0</v>
      </c>
      <c r="R218" s="202">
        <f>Q218*H218</f>
        <v>0</v>
      </c>
      <c r="S218" s="202">
        <v>5.0000000000000001E-4</v>
      </c>
      <c r="T218" s="203">
        <f>S218*H218</f>
        <v>0.10162500000000001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4" t="s">
        <v>154</v>
      </c>
      <c r="AT218" s="204" t="s">
        <v>149</v>
      </c>
      <c r="AU218" s="204" t="s">
        <v>94</v>
      </c>
      <c r="AY218" s="16" t="s">
        <v>147</v>
      </c>
      <c r="BE218" s="205">
        <f>IF(N218="základní",J218,0)</f>
        <v>0</v>
      </c>
      <c r="BF218" s="205">
        <f>IF(N218="snížená",J218,0)</f>
        <v>0</v>
      </c>
      <c r="BG218" s="205">
        <f>IF(N218="zákl. přenesená",J218,0)</f>
        <v>0</v>
      </c>
      <c r="BH218" s="205">
        <f>IF(N218="sníž. přenesená",J218,0)</f>
        <v>0</v>
      </c>
      <c r="BI218" s="205">
        <f>IF(N218="nulová",J218,0)</f>
        <v>0</v>
      </c>
      <c r="BJ218" s="16" t="s">
        <v>92</v>
      </c>
      <c r="BK218" s="205">
        <f>ROUND(I218*H218,2)</f>
        <v>0</v>
      </c>
      <c r="BL218" s="16" t="s">
        <v>154</v>
      </c>
      <c r="BM218" s="204" t="s">
        <v>357</v>
      </c>
    </row>
    <row r="219" spans="1:65" s="13" customFormat="1">
      <c r="B219" s="211"/>
      <c r="C219" s="212"/>
      <c r="D219" s="206" t="s">
        <v>158</v>
      </c>
      <c r="E219" s="213" t="s">
        <v>1</v>
      </c>
      <c r="F219" s="214" t="s">
        <v>358</v>
      </c>
      <c r="G219" s="212"/>
      <c r="H219" s="215">
        <v>203.25</v>
      </c>
      <c r="I219" s="216"/>
      <c r="J219" s="212"/>
      <c r="K219" s="212"/>
      <c r="L219" s="217"/>
      <c r="M219" s="218"/>
      <c r="N219" s="219"/>
      <c r="O219" s="219"/>
      <c r="P219" s="219"/>
      <c r="Q219" s="219"/>
      <c r="R219" s="219"/>
      <c r="S219" s="219"/>
      <c r="T219" s="220"/>
      <c r="AT219" s="221" t="s">
        <v>158</v>
      </c>
      <c r="AU219" s="221" t="s">
        <v>94</v>
      </c>
      <c r="AV219" s="13" t="s">
        <v>94</v>
      </c>
      <c r="AW219" s="13" t="s">
        <v>41</v>
      </c>
      <c r="AX219" s="13" t="s">
        <v>92</v>
      </c>
      <c r="AY219" s="221" t="s">
        <v>147</v>
      </c>
    </row>
    <row r="220" spans="1:65" s="2" customFormat="1" ht="33" customHeight="1">
      <c r="A220" s="34"/>
      <c r="B220" s="35"/>
      <c r="C220" s="193" t="s">
        <v>28</v>
      </c>
      <c r="D220" s="193" t="s">
        <v>149</v>
      </c>
      <c r="E220" s="194" t="s">
        <v>359</v>
      </c>
      <c r="F220" s="195" t="s">
        <v>360</v>
      </c>
      <c r="G220" s="196" t="s">
        <v>152</v>
      </c>
      <c r="H220" s="197">
        <v>122</v>
      </c>
      <c r="I220" s="198"/>
      <c r="J220" s="199">
        <f>ROUND(I220*H220,2)</f>
        <v>0</v>
      </c>
      <c r="K220" s="195" t="s">
        <v>153</v>
      </c>
      <c r="L220" s="39"/>
      <c r="M220" s="200" t="s">
        <v>1</v>
      </c>
      <c r="N220" s="201" t="s">
        <v>50</v>
      </c>
      <c r="O220" s="71"/>
      <c r="P220" s="202">
        <f>O220*H220</f>
        <v>0</v>
      </c>
      <c r="Q220" s="202">
        <v>0</v>
      </c>
      <c r="R220" s="202">
        <f>Q220*H220</f>
        <v>0</v>
      </c>
      <c r="S220" s="202">
        <v>0</v>
      </c>
      <c r="T220" s="20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4" t="s">
        <v>154</v>
      </c>
      <c r="AT220" s="204" t="s">
        <v>149</v>
      </c>
      <c r="AU220" s="204" t="s">
        <v>94</v>
      </c>
      <c r="AY220" s="16" t="s">
        <v>147</v>
      </c>
      <c r="BE220" s="205">
        <f>IF(N220="základní",J220,0)</f>
        <v>0</v>
      </c>
      <c r="BF220" s="205">
        <f>IF(N220="snížená",J220,0)</f>
        <v>0</v>
      </c>
      <c r="BG220" s="205">
        <f>IF(N220="zákl. přenesená",J220,0)</f>
        <v>0</v>
      </c>
      <c r="BH220" s="205">
        <f>IF(N220="sníž. přenesená",J220,0)</f>
        <v>0</v>
      </c>
      <c r="BI220" s="205">
        <f>IF(N220="nulová",J220,0)</f>
        <v>0</v>
      </c>
      <c r="BJ220" s="16" t="s">
        <v>92</v>
      </c>
      <c r="BK220" s="205">
        <f>ROUND(I220*H220,2)</f>
        <v>0</v>
      </c>
      <c r="BL220" s="16" t="s">
        <v>154</v>
      </c>
      <c r="BM220" s="204" t="s">
        <v>361</v>
      </c>
    </row>
    <row r="221" spans="1:65" s="2" customFormat="1" ht="33" customHeight="1">
      <c r="A221" s="34"/>
      <c r="B221" s="35"/>
      <c r="C221" s="193" t="s">
        <v>362</v>
      </c>
      <c r="D221" s="193" t="s">
        <v>149</v>
      </c>
      <c r="E221" s="194" t="s">
        <v>363</v>
      </c>
      <c r="F221" s="195" t="s">
        <v>364</v>
      </c>
      <c r="G221" s="196" t="s">
        <v>152</v>
      </c>
      <c r="H221" s="197">
        <v>3416</v>
      </c>
      <c r="I221" s="198"/>
      <c r="J221" s="199">
        <f>ROUND(I221*H221,2)</f>
        <v>0</v>
      </c>
      <c r="K221" s="195" t="s">
        <v>153</v>
      </c>
      <c r="L221" s="39"/>
      <c r="M221" s="200" t="s">
        <v>1</v>
      </c>
      <c r="N221" s="201" t="s">
        <v>50</v>
      </c>
      <c r="O221" s="71"/>
      <c r="P221" s="202">
        <f>O221*H221</f>
        <v>0</v>
      </c>
      <c r="Q221" s="202">
        <v>0</v>
      </c>
      <c r="R221" s="202">
        <f>Q221*H221</f>
        <v>0</v>
      </c>
      <c r="S221" s="202">
        <v>0</v>
      </c>
      <c r="T221" s="20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4" t="s">
        <v>154</v>
      </c>
      <c r="AT221" s="204" t="s">
        <v>149</v>
      </c>
      <c r="AU221" s="204" t="s">
        <v>94</v>
      </c>
      <c r="AY221" s="16" t="s">
        <v>147</v>
      </c>
      <c r="BE221" s="205">
        <f>IF(N221="základní",J221,0)</f>
        <v>0</v>
      </c>
      <c r="BF221" s="205">
        <f>IF(N221="snížená",J221,0)</f>
        <v>0</v>
      </c>
      <c r="BG221" s="205">
        <f>IF(N221="zákl. přenesená",J221,0)</f>
        <v>0</v>
      </c>
      <c r="BH221" s="205">
        <f>IF(N221="sníž. přenesená",J221,0)</f>
        <v>0</v>
      </c>
      <c r="BI221" s="205">
        <f>IF(N221="nulová",J221,0)</f>
        <v>0</v>
      </c>
      <c r="BJ221" s="16" t="s">
        <v>92</v>
      </c>
      <c r="BK221" s="205">
        <f>ROUND(I221*H221,2)</f>
        <v>0</v>
      </c>
      <c r="BL221" s="16" t="s">
        <v>154</v>
      </c>
      <c r="BM221" s="204" t="s">
        <v>365</v>
      </c>
    </row>
    <row r="222" spans="1:65" s="13" customFormat="1">
      <c r="B222" s="211"/>
      <c r="C222" s="212"/>
      <c r="D222" s="206" t="s">
        <v>158</v>
      </c>
      <c r="E222" s="212"/>
      <c r="F222" s="214" t="s">
        <v>366</v>
      </c>
      <c r="G222" s="212"/>
      <c r="H222" s="215">
        <v>3416</v>
      </c>
      <c r="I222" s="216"/>
      <c r="J222" s="212"/>
      <c r="K222" s="212"/>
      <c r="L222" s="217"/>
      <c r="M222" s="218"/>
      <c r="N222" s="219"/>
      <c r="O222" s="219"/>
      <c r="P222" s="219"/>
      <c r="Q222" s="219"/>
      <c r="R222" s="219"/>
      <c r="S222" s="219"/>
      <c r="T222" s="220"/>
      <c r="AT222" s="221" t="s">
        <v>158</v>
      </c>
      <c r="AU222" s="221" t="s">
        <v>94</v>
      </c>
      <c r="AV222" s="13" t="s">
        <v>94</v>
      </c>
      <c r="AW222" s="13" t="s">
        <v>4</v>
      </c>
      <c r="AX222" s="13" t="s">
        <v>92</v>
      </c>
      <c r="AY222" s="221" t="s">
        <v>147</v>
      </c>
    </row>
    <row r="223" spans="1:65" s="2" customFormat="1" ht="33" customHeight="1">
      <c r="A223" s="34"/>
      <c r="B223" s="35"/>
      <c r="C223" s="193" t="s">
        <v>367</v>
      </c>
      <c r="D223" s="193" t="s">
        <v>149</v>
      </c>
      <c r="E223" s="194" t="s">
        <v>368</v>
      </c>
      <c r="F223" s="195" t="s">
        <v>369</v>
      </c>
      <c r="G223" s="196" t="s">
        <v>152</v>
      </c>
      <c r="H223" s="197">
        <v>122</v>
      </c>
      <c r="I223" s="198"/>
      <c r="J223" s="199">
        <f>ROUND(I223*H223,2)</f>
        <v>0</v>
      </c>
      <c r="K223" s="195" t="s">
        <v>153</v>
      </c>
      <c r="L223" s="39"/>
      <c r="M223" s="200" t="s">
        <v>1</v>
      </c>
      <c r="N223" s="201" t="s">
        <v>50</v>
      </c>
      <c r="O223" s="71"/>
      <c r="P223" s="202">
        <f>O223*H223</f>
        <v>0</v>
      </c>
      <c r="Q223" s="202">
        <v>0</v>
      </c>
      <c r="R223" s="202">
        <f>Q223*H223</f>
        <v>0</v>
      </c>
      <c r="S223" s="202">
        <v>0</v>
      </c>
      <c r="T223" s="20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4" t="s">
        <v>154</v>
      </c>
      <c r="AT223" s="204" t="s">
        <v>149</v>
      </c>
      <c r="AU223" s="204" t="s">
        <v>94</v>
      </c>
      <c r="AY223" s="16" t="s">
        <v>147</v>
      </c>
      <c r="BE223" s="205">
        <f>IF(N223="základní",J223,0)</f>
        <v>0</v>
      </c>
      <c r="BF223" s="205">
        <f>IF(N223="snížená",J223,0)</f>
        <v>0</v>
      </c>
      <c r="BG223" s="205">
        <f>IF(N223="zákl. přenesená",J223,0)</f>
        <v>0</v>
      </c>
      <c r="BH223" s="205">
        <f>IF(N223="sníž. přenesená",J223,0)</f>
        <v>0</v>
      </c>
      <c r="BI223" s="205">
        <f>IF(N223="nulová",J223,0)</f>
        <v>0</v>
      </c>
      <c r="BJ223" s="16" t="s">
        <v>92</v>
      </c>
      <c r="BK223" s="205">
        <f>ROUND(I223*H223,2)</f>
        <v>0</v>
      </c>
      <c r="BL223" s="16" t="s">
        <v>154</v>
      </c>
      <c r="BM223" s="204" t="s">
        <v>370</v>
      </c>
    </row>
    <row r="224" spans="1:65" s="2" customFormat="1" ht="24">
      <c r="A224" s="34"/>
      <c r="B224" s="35"/>
      <c r="C224" s="193" t="s">
        <v>371</v>
      </c>
      <c r="D224" s="193" t="s">
        <v>149</v>
      </c>
      <c r="E224" s="194" t="s">
        <v>372</v>
      </c>
      <c r="F224" s="195" t="s">
        <v>373</v>
      </c>
      <c r="G224" s="196" t="s">
        <v>166</v>
      </c>
      <c r="H224" s="197">
        <v>117</v>
      </c>
      <c r="I224" s="198"/>
      <c r="J224" s="199">
        <f>ROUND(I224*H224,2)</f>
        <v>0</v>
      </c>
      <c r="K224" s="195" t="s">
        <v>153</v>
      </c>
      <c r="L224" s="39"/>
      <c r="M224" s="200" t="s">
        <v>1</v>
      </c>
      <c r="N224" s="201" t="s">
        <v>50</v>
      </c>
      <c r="O224" s="71"/>
      <c r="P224" s="202">
        <f>O224*H224</f>
        <v>0</v>
      </c>
      <c r="Q224" s="202">
        <v>0</v>
      </c>
      <c r="R224" s="202">
        <f>Q224*H224</f>
        <v>0</v>
      </c>
      <c r="S224" s="202">
        <v>0</v>
      </c>
      <c r="T224" s="20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4" t="s">
        <v>154</v>
      </c>
      <c r="AT224" s="204" t="s">
        <v>149</v>
      </c>
      <c r="AU224" s="204" t="s">
        <v>94</v>
      </c>
      <c r="AY224" s="16" t="s">
        <v>147</v>
      </c>
      <c r="BE224" s="205">
        <f>IF(N224="základní",J224,0)</f>
        <v>0</v>
      </c>
      <c r="BF224" s="205">
        <f>IF(N224="snížená",J224,0)</f>
        <v>0</v>
      </c>
      <c r="BG224" s="205">
        <f>IF(N224="zákl. přenesená",J224,0)</f>
        <v>0</v>
      </c>
      <c r="BH224" s="205">
        <f>IF(N224="sníž. přenesená",J224,0)</f>
        <v>0</v>
      </c>
      <c r="BI224" s="205">
        <f>IF(N224="nulová",J224,0)</f>
        <v>0</v>
      </c>
      <c r="BJ224" s="16" t="s">
        <v>92</v>
      </c>
      <c r="BK224" s="205">
        <f>ROUND(I224*H224,2)</f>
        <v>0</v>
      </c>
      <c r="BL224" s="16" t="s">
        <v>154</v>
      </c>
      <c r="BM224" s="204" t="s">
        <v>374</v>
      </c>
    </row>
    <row r="225" spans="1:65" s="2" customFormat="1" ht="33" customHeight="1">
      <c r="A225" s="34"/>
      <c r="B225" s="35"/>
      <c r="C225" s="193" t="s">
        <v>375</v>
      </c>
      <c r="D225" s="193" t="s">
        <v>149</v>
      </c>
      <c r="E225" s="194" t="s">
        <v>376</v>
      </c>
      <c r="F225" s="195" t="s">
        <v>377</v>
      </c>
      <c r="G225" s="196" t="s">
        <v>166</v>
      </c>
      <c r="H225" s="197">
        <v>3276</v>
      </c>
      <c r="I225" s="198"/>
      <c r="J225" s="199">
        <f>ROUND(I225*H225,2)</f>
        <v>0</v>
      </c>
      <c r="K225" s="195" t="s">
        <v>153</v>
      </c>
      <c r="L225" s="39"/>
      <c r="M225" s="200" t="s">
        <v>1</v>
      </c>
      <c r="N225" s="201" t="s">
        <v>50</v>
      </c>
      <c r="O225" s="71"/>
      <c r="P225" s="202">
        <f>O225*H225</f>
        <v>0</v>
      </c>
      <c r="Q225" s="202">
        <v>0</v>
      </c>
      <c r="R225" s="202">
        <f>Q225*H225</f>
        <v>0</v>
      </c>
      <c r="S225" s="202">
        <v>0</v>
      </c>
      <c r="T225" s="20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4" t="s">
        <v>154</v>
      </c>
      <c r="AT225" s="204" t="s">
        <v>149</v>
      </c>
      <c r="AU225" s="204" t="s">
        <v>94</v>
      </c>
      <c r="AY225" s="16" t="s">
        <v>147</v>
      </c>
      <c r="BE225" s="205">
        <f>IF(N225="základní",J225,0)</f>
        <v>0</v>
      </c>
      <c r="BF225" s="205">
        <f>IF(N225="snížená",J225,0)</f>
        <v>0</v>
      </c>
      <c r="BG225" s="205">
        <f>IF(N225="zákl. přenesená",J225,0)</f>
        <v>0</v>
      </c>
      <c r="BH225" s="205">
        <f>IF(N225="sníž. přenesená",J225,0)</f>
        <v>0</v>
      </c>
      <c r="BI225" s="205">
        <f>IF(N225="nulová",J225,0)</f>
        <v>0</v>
      </c>
      <c r="BJ225" s="16" t="s">
        <v>92</v>
      </c>
      <c r="BK225" s="205">
        <f>ROUND(I225*H225,2)</f>
        <v>0</v>
      </c>
      <c r="BL225" s="16" t="s">
        <v>154</v>
      </c>
      <c r="BM225" s="204" t="s">
        <v>378</v>
      </c>
    </row>
    <row r="226" spans="1:65" s="13" customFormat="1">
      <c r="B226" s="211"/>
      <c r="C226" s="212"/>
      <c r="D226" s="206" t="s">
        <v>158</v>
      </c>
      <c r="E226" s="212"/>
      <c r="F226" s="214" t="s">
        <v>379</v>
      </c>
      <c r="G226" s="212"/>
      <c r="H226" s="215">
        <v>3276</v>
      </c>
      <c r="I226" s="216"/>
      <c r="J226" s="212"/>
      <c r="K226" s="212"/>
      <c r="L226" s="217"/>
      <c r="M226" s="218"/>
      <c r="N226" s="219"/>
      <c r="O226" s="219"/>
      <c r="P226" s="219"/>
      <c r="Q226" s="219"/>
      <c r="R226" s="219"/>
      <c r="S226" s="219"/>
      <c r="T226" s="220"/>
      <c r="AT226" s="221" t="s">
        <v>158</v>
      </c>
      <c r="AU226" s="221" t="s">
        <v>94</v>
      </c>
      <c r="AV226" s="13" t="s">
        <v>94</v>
      </c>
      <c r="AW226" s="13" t="s">
        <v>4</v>
      </c>
      <c r="AX226" s="13" t="s">
        <v>92</v>
      </c>
      <c r="AY226" s="221" t="s">
        <v>147</v>
      </c>
    </row>
    <row r="227" spans="1:65" s="2" customFormat="1" ht="33" customHeight="1">
      <c r="A227" s="34"/>
      <c r="B227" s="35"/>
      <c r="C227" s="193" t="s">
        <v>380</v>
      </c>
      <c r="D227" s="193" t="s">
        <v>149</v>
      </c>
      <c r="E227" s="194" t="s">
        <v>381</v>
      </c>
      <c r="F227" s="195" t="s">
        <v>382</v>
      </c>
      <c r="G227" s="196" t="s">
        <v>166</v>
      </c>
      <c r="H227" s="197">
        <v>117</v>
      </c>
      <c r="I227" s="198"/>
      <c r="J227" s="199">
        <f>ROUND(I227*H227,2)</f>
        <v>0</v>
      </c>
      <c r="K227" s="195" t="s">
        <v>153</v>
      </c>
      <c r="L227" s="39"/>
      <c r="M227" s="200" t="s">
        <v>1</v>
      </c>
      <c r="N227" s="201" t="s">
        <v>50</v>
      </c>
      <c r="O227" s="71"/>
      <c r="P227" s="202">
        <f>O227*H227</f>
        <v>0</v>
      </c>
      <c r="Q227" s="202">
        <v>0</v>
      </c>
      <c r="R227" s="202">
        <f>Q227*H227</f>
        <v>0</v>
      </c>
      <c r="S227" s="202">
        <v>0</v>
      </c>
      <c r="T227" s="203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4" t="s">
        <v>154</v>
      </c>
      <c r="AT227" s="204" t="s">
        <v>149</v>
      </c>
      <c r="AU227" s="204" t="s">
        <v>94</v>
      </c>
      <c r="AY227" s="16" t="s">
        <v>147</v>
      </c>
      <c r="BE227" s="205">
        <f>IF(N227="základní",J227,0)</f>
        <v>0</v>
      </c>
      <c r="BF227" s="205">
        <f>IF(N227="snížená",J227,0)</f>
        <v>0</v>
      </c>
      <c r="BG227" s="205">
        <f>IF(N227="zákl. přenesená",J227,0)</f>
        <v>0</v>
      </c>
      <c r="BH227" s="205">
        <f>IF(N227="sníž. přenesená",J227,0)</f>
        <v>0</v>
      </c>
      <c r="BI227" s="205">
        <f>IF(N227="nulová",J227,0)</f>
        <v>0</v>
      </c>
      <c r="BJ227" s="16" t="s">
        <v>92</v>
      </c>
      <c r="BK227" s="205">
        <f>ROUND(I227*H227,2)</f>
        <v>0</v>
      </c>
      <c r="BL227" s="16" t="s">
        <v>154</v>
      </c>
      <c r="BM227" s="204" t="s">
        <v>383</v>
      </c>
    </row>
    <row r="228" spans="1:65" s="2" customFormat="1" ht="24">
      <c r="A228" s="34"/>
      <c r="B228" s="35"/>
      <c r="C228" s="193" t="s">
        <v>384</v>
      </c>
      <c r="D228" s="193" t="s">
        <v>149</v>
      </c>
      <c r="E228" s="194" t="s">
        <v>385</v>
      </c>
      <c r="F228" s="195" t="s">
        <v>386</v>
      </c>
      <c r="G228" s="196" t="s">
        <v>208</v>
      </c>
      <c r="H228" s="197">
        <v>42</v>
      </c>
      <c r="I228" s="198"/>
      <c r="J228" s="199">
        <f>ROUND(I228*H228,2)</f>
        <v>0</v>
      </c>
      <c r="K228" s="195" t="s">
        <v>153</v>
      </c>
      <c r="L228" s="39"/>
      <c r="M228" s="200" t="s">
        <v>1</v>
      </c>
      <c r="N228" s="201" t="s">
        <v>50</v>
      </c>
      <c r="O228" s="71"/>
      <c r="P228" s="202">
        <f>O228*H228</f>
        <v>0</v>
      </c>
      <c r="Q228" s="202">
        <v>0</v>
      </c>
      <c r="R228" s="202">
        <f>Q228*H228</f>
        <v>0</v>
      </c>
      <c r="S228" s="202">
        <v>0</v>
      </c>
      <c r="T228" s="203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4" t="s">
        <v>154</v>
      </c>
      <c r="AT228" s="204" t="s">
        <v>149</v>
      </c>
      <c r="AU228" s="204" t="s">
        <v>94</v>
      </c>
      <c r="AY228" s="16" t="s">
        <v>147</v>
      </c>
      <c r="BE228" s="205">
        <f>IF(N228="základní",J228,0)</f>
        <v>0</v>
      </c>
      <c r="BF228" s="205">
        <f>IF(N228="snížená",J228,0)</f>
        <v>0</v>
      </c>
      <c r="BG228" s="205">
        <f>IF(N228="zákl. přenesená",J228,0)</f>
        <v>0</v>
      </c>
      <c r="BH228" s="205">
        <f>IF(N228="sníž. přenesená",J228,0)</f>
        <v>0</v>
      </c>
      <c r="BI228" s="205">
        <f>IF(N228="nulová",J228,0)</f>
        <v>0</v>
      </c>
      <c r="BJ228" s="16" t="s">
        <v>92</v>
      </c>
      <c r="BK228" s="205">
        <f>ROUND(I228*H228,2)</f>
        <v>0</v>
      </c>
      <c r="BL228" s="16" t="s">
        <v>154</v>
      </c>
      <c r="BM228" s="204" t="s">
        <v>387</v>
      </c>
    </row>
    <row r="229" spans="1:65" s="2" customFormat="1" ht="33" customHeight="1">
      <c r="A229" s="34"/>
      <c r="B229" s="35"/>
      <c r="C229" s="193" t="s">
        <v>388</v>
      </c>
      <c r="D229" s="193" t="s">
        <v>149</v>
      </c>
      <c r="E229" s="194" t="s">
        <v>389</v>
      </c>
      <c r="F229" s="195" t="s">
        <v>390</v>
      </c>
      <c r="G229" s="196" t="s">
        <v>208</v>
      </c>
      <c r="H229" s="197">
        <v>1176</v>
      </c>
      <c r="I229" s="198"/>
      <c r="J229" s="199">
        <f>ROUND(I229*H229,2)</f>
        <v>0</v>
      </c>
      <c r="K229" s="195" t="s">
        <v>153</v>
      </c>
      <c r="L229" s="39"/>
      <c r="M229" s="200" t="s">
        <v>1</v>
      </c>
      <c r="N229" s="201" t="s">
        <v>50</v>
      </c>
      <c r="O229" s="71"/>
      <c r="P229" s="202">
        <f>O229*H229</f>
        <v>0</v>
      </c>
      <c r="Q229" s="202">
        <v>0</v>
      </c>
      <c r="R229" s="202">
        <f>Q229*H229</f>
        <v>0</v>
      </c>
      <c r="S229" s="202">
        <v>0</v>
      </c>
      <c r="T229" s="20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4" t="s">
        <v>154</v>
      </c>
      <c r="AT229" s="204" t="s">
        <v>149</v>
      </c>
      <c r="AU229" s="204" t="s">
        <v>94</v>
      </c>
      <c r="AY229" s="16" t="s">
        <v>147</v>
      </c>
      <c r="BE229" s="205">
        <f>IF(N229="základní",J229,0)</f>
        <v>0</v>
      </c>
      <c r="BF229" s="205">
        <f>IF(N229="snížená",J229,0)</f>
        <v>0</v>
      </c>
      <c r="BG229" s="205">
        <f>IF(N229="zákl. přenesená",J229,0)</f>
        <v>0</v>
      </c>
      <c r="BH229" s="205">
        <f>IF(N229="sníž. přenesená",J229,0)</f>
        <v>0</v>
      </c>
      <c r="BI229" s="205">
        <f>IF(N229="nulová",J229,0)</f>
        <v>0</v>
      </c>
      <c r="BJ229" s="16" t="s">
        <v>92</v>
      </c>
      <c r="BK229" s="205">
        <f>ROUND(I229*H229,2)</f>
        <v>0</v>
      </c>
      <c r="BL229" s="16" t="s">
        <v>154</v>
      </c>
      <c r="BM229" s="204" t="s">
        <v>391</v>
      </c>
    </row>
    <row r="230" spans="1:65" s="13" customFormat="1">
      <c r="B230" s="211"/>
      <c r="C230" s="212"/>
      <c r="D230" s="206" t="s">
        <v>158</v>
      </c>
      <c r="E230" s="212"/>
      <c r="F230" s="214" t="s">
        <v>392</v>
      </c>
      <c r="G230" s="212"/>
      <c r="H230" s="215">
        <v>1176</v>
      </c>
      <c r="I230" s="216"/>
      <c r="J230" s="212"/>
      <c r="K230" s="212"/>
      <c r="L230" s="217"/>
      <c r="M230" s="218"/>
      <c r="N230" s="219"/>
      <c r="O230" s="219"/>
      <c r="P230" s="219"/>
      <c r="Q230" s="219"/>
      <c r="R230" s="219"/>
      <c r="S230" s="219"/>
      <c r="T230" s="220"/>
      <c r="AT230" s="221" t="s">
        <v>158</v>
      </c>
      <c r="AU230" s="221" t="s">
        <v>94</v>
      </c>
      <c r="AV230" s="13" t="s">
        <v>94</v>
      </c>
      <c r="AW230" s="13" t="s">
        <v>4</v>
      </c>
      <c r="AX230" s="13" t="s">
        <v>92</v>
      </c>
      <c r="AY230" s="221" t="s">
        <v>147</v>
      </c>
    </row>
    <row r="231" spans="1:65" s="2" customFormat="1" ht="24">
      <c r="A231" s="34"/>
      <c r="B231" s="35"/>
      <c r="C231" s="193" t="s">
        <v>393</v>
      </c>
      <c r="D231" s="193" t="s">
        <v>149</v>
      </c>
      <c r="E231" s="194" t="s">
        <v>394</v>
      </c>
      <c r="F231" s="195" t="s">
        <v>395</v>
      </c>
      <c r="G231" s="196" t="s">
        <v>208</v>
      </c>
      <c r="H231" s="197">
        <v>42</v>
      </c>
      <c r="I231" s="198"/>
      <c r="J231" s="199">
        <f>ROUND(I231*H231,2)</f>
        <v>0</v>
      </c>
      <c r="K231" s="195" t="s">
        <v>153</v>
      </c>
      <c r="L231" s="39"/>
      <c r="M231" s="200" t="s">
        <v>1</v>
      </c>
      <c r="N231" s="201" t="s">
        <v>50</v>
      </c>
      <c r="O231" s="71"/>
      <c r="P231" s="202">
        <f>O231*H231</f>
        <v>0</v>
      </c>
      <c r="Q231" s="202">
        <v>0</v>
      </c>
      <c r="R231" s="202">
        <f>Q231*H231</f>
        <v>0</v>
      </c>
      <c r="S231" s="202">
        <v>0</v>
      </c>
      <c r="T231" s="20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4" t="s">
        <v>154</v>
      </c>
      <c r="AT231" s="204" t="s">
        <v>149</v>
      </c>
      <c r="AU231" s="204" t="s">
        <v>94</v>
      </c>
      <c r="AY231" s="16" t="s">
        <v>147</v>
      </c>
      <c r="BE231" s="205">
        <f>IF(N231="základní",J231,0)</f>
        <v>0</v>
      </c>
      <c r="BF231" s="205">
        <f>IF(N231="snížená",J231,0)</f>
        <v>0</v>
      </c>
      <c r="BG231" s="205">
        <f>IF(N231="zákl. přenesená",J231,0)</f>
        <v>0</v>
      </c>
      <c r="BH231" s="205">
        <f>IF(N231="sníž. přenesená",J231,0)</f>
        <v>0</v>
      </c>
      <c r="BI231" s="205">
        <f>IF(N231="nulová",J231,0)</f>
        <v>0</v>
      </c>
      <c r="BJ231" s="16" t="s">
        <v>92</v>
      </c>
      <c r="BK231" s="205">
        <f>ROUND(I231*H231,2)</f>
        <v>0</v>
      </c>
      <c r="BL231" s="16" t="s">
        <v>154</v>
      </c>
      <c r="BM231" s="204" t="s">
        <v>396</v>
      </c>
    </row>
    <row r="232" spans="1:65" s="2" customFormat="1" ht="24">
      <c r="A232" s="34"/>
      <c r="B232" s="35"/>
      <c r="C232" s="193" t="s">
        <v>397</v>
      </c>
      <c r="D232" s="193" t="s">
        <v>149</v>
      </c>
      <c r="E232" s="194" t="s">
        <v>398</v>
      </c>
      <c r="F232" s="195" t="s">
        <v>399</v>
      </c>
      <c r="G232" s="196" t="s">
        <v>152</v>
      </c>
      <c r="H232" s="197">
        <v>58.5</v>
      </c>
      <c r="I232" s="198"/>
      <c r="J232" s="199">
        <f>ROUND(I232*H232,2)</f>
        <v>0</v>
      </c>
      <c r="K232" s="195" t="s">
        <v>153</v>
      </c>
      <c r="L232" s="39"/>
      <c r="M232" s="200" t="s">
        <v>1</v>
      </c>
      <c r="N232" s="201" t="s">
        <v>50</v>
      </c>
      <c r="O232" s="71"/>
      <c r="P232" s="202">
        <f>O232*H232</f>
        <v>0</v>
      </c>
      <c r="Q232" s="202">
        <v>0</v>
      </c>
      <c r="R232" s="202">
        <f>Q232*H232</f>
        <v>0</v>
      </c>
      <c r="S232" s="202">
        <v>0</v>
      </c>
      <c r="T232" s="203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4" t="s">
        <v>154</v>
      </c>
      <c r="AT232" s="204" t="s">
        <v>149</v>
      </c>
      <c r="AU232" s="204" t="s">
        <v>94</v>
      </c>
      <c r="AY232" s="16" t="s">
        <v>147</v>
      </c>
      <c r="BE232" s="205">
        <f>IF(N232="základní",J232,0)</f>
        <v>0</v>
      </c>
      <c r="BF232" s="205">
        <f>IF(N232="snížená",J232,0)</f>
        <v>0</v>
      </c>
      <c r="BG232" s="205">
        <f>IF(N232="zákl. přenesená",J232,0)</f>
        <v>0</v>
      </c>
      <c r="BH232" s="205">
        <f>IF(N232="sníž. přenesená",J232,0)</f>
        <v>0</v>
      </c>
      <c r="BI232" s="205">
        <f>IF(N232="nulová",J232,0)</f>
        <v>0</v>
      </c>
      <c r="BJ232" s="16" t="s">
        <v>92</v>
      </c>
      <c r="BK232" s="205">
        <f>ROUND(I232*H232,2)</f>
        <v>0</v>
      </c>
      <c r="BL232" s="16" t="s">
        <v>154</v>
      </c>
      <c r="BM232" s="204" t="s">
        <v>400</v>
      </c>
    </row>
    <row r="233" spans="1:65" s="2" customFormat="1" ht="24">
      <c r="A233" s="34"/>
      <c r="B233" s="35"/>
      <c r="C233" s="193" t="s">
        <v>401</v>
      </c>
      <c r="D233" s="193" t="s">
        <v>149</v>
      </c>
      <c r="E233" s="194" t="s">
        <v>402</v>
      </c>
      <c r="F233" s="195" t="s">
        <v>403</v>
      </c>
      <c r="G233" s="196" t="s">
        <v>152</v>
      </c>
      <c r="H233" s="197">
        <v>1638</v>
      </c>
      <c r="I233" s="198"/>
      <c r="J233" s="199">
        <f>ROUND(I233*H233,2)</f>
        <v>0</v>
      </c>
      <c r="K233" s="195" t="s">
        <v>153</v>
      </c>
      <c r="L233" s="39"/>
      <c r="M233" s="200" t="s">
        <v>1</v>
      </c>
      <c r="N233" s="201" t="s">
        <v>50</v>
      </c>
      <c r="O233" s="71"/>
      <c r="P233" s="202">
        <f>O233*H233</f>
        <v>0</v>
      </c>
      <c r="Q233" s="202">
        <v>0</v>
      </c>
      <c r="R233" s="202">
        <f>Q233*H233</f>
        <v>0</v>
      </c>
      <c r="S233" s="202">
        <v>0</v>
      </c>
      <c r="T233" s="203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4" t="s">
        <v>154</v>
      </c>
      <c r="AT233" s="204" t="s">
        <v>149</v>
      </c>
      <c r="AU233" s="204" t="s">
        <v>94</v>
      </c>
      <c r="AY233" s="16" t="s">
        <v>147</v>
      </c>
      <c r="BE233" s="205">
        <f>IF(N233="základní",J233,0)</f>
        <v>0</v>
      </c>
      <c r="BF233" s="205">
        <f>IF(N233="snížená",J233,0)</f>
        <v>0</v>
      </c>
      <c r="BG233" s="205">
        <f>IF(N233="zákl. přenesená",J233,0)</f>
        <v>0</v>
      </c>
      <c r="BH233" s="205">
        <f>IF(N233="sníž. přenesená",J233,0)</f>
        <v>0</v>
      </c>
      <c r="BI233" s="205">
        <f>IF(N233="nulová",J233,0)</f>
        <v>0</v>
      </c>
      <c r="BJ233" s="16" t="s">
        <v>92</v>
      </c>
      <c r="BK233" s="205">
        <f>ROUND(I233*H233,2)</f>
        <v>0</v>
      </c>
      <c r="BL233" s="16" t="s">
        <v>154</v>
      </c>
      <c r="BM233" s="204" t="s">
        <v>404</v>
      </c>
    </row>
    <row r="234" spans="1:65" s="13" customFormat="1">
      <c r="B234" s="211"/>
      <c r="C234" s="212"/>
      <c r="D234" s="206" t="s">
        <v>158</v>
      </c>
      <c r="E234" s="212"/>
      <c r="F234" s="214" t="s">
        <v>405</v>
      </c>
      <c r="G234" s="212"/>
      <c r="H234" s="215">
        <v>1638</v>
      </c>
      <c r="I234" s="216"/>
      <c r="J234" s="212"/>
      <c r="K234" s="212"/>
      <c r="L234" s="217"/>
      <c r="M234" s="218"/>
      <c r="N234" s="219"/>
      <c r="O234" s="219"/>
      <c r="P234" s="219"/>
      <c r="Q234" s="219"/>
      <c r="R234" s="219"/>
      <c r="S234" s="219"/>
      <c r="T234" s="220"/>
      <c r="AT234" s="221" t="s">
        <v>158</v>
      </c>
      <c r="AU234" s="221" t="s">
        <v>94</v>
      </c>
      <c r="AV234" s="13" t="s">
        <v>94</v>
      </c>
      <c r="AW234" s="13" t="s">
        <v>4</v>
      </c>
      <c r="AX234" s="13" t="s">
        <v>92</v>
      </c>
      <c r="AY234" s="221" t="s">
        <v>147</v>
      </c>
    </row>
    <row r="235" spans="1:65" s="2" customFormat="1" ht="24">
      <c r="A235" s="34"/>
      <c r="B235" s="35"/>
      <c r="C235" s="193" t="s">
        <v>406</v>
      </c>
      <c r="D235" s="193" t="s">
        <v>149</v>
      </c>
      <c r="E235" s="194" t="s">
        <v>407</v>
      </c>
      <c r="F235" s="195" t="s">
        <v>408</v>
      </c>
      <c r="G235" s="196" t="s">
        <v>152</v>
      </c>
      <c r="H235" s="197">
        <v>58.5</v>
      </c>
      <c r="I235" s="198"/>
      <c r="J235" s="199">
        <f>ROUND(I235*H235,2)</f>
        <v>0</v>
      </c>
      <c r="K235" s="195" t="s">
        <v>153</v>
      </c>
      <c r="L235" s="39"/>
      <c r="M235" s="200" t="s">
        <v>1</v>
      </c>
      <c r="N235" s="201" t="s">
        <v>50</v>
      </c>
      <c r="O235" s="71"/>
      <c r="P235" s="202">
        <f>O235*H235</f>
        <v>0</v>
      </c>
      <c r="Q235" s="202">
        <v>0</v>
      </c>
      <c r="R235" s="202">
        <f>Q235*H235</f>
        <v>0</v>
      </c>
      <c r="S235" s="202">
        <v>0</v>
      </c>
      <c r="T235" s="20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4" t="s">
        <v>154</v>
      </c>
      <c r="AT235" s="204" t="s">
        <v>149</v>
      </c>
      <c r="AU235" s="204" t="s">
        <v>94</v>
      </c>
      <c r="AY235" s="16" t="s">
        <v>147</v>
      </c>
      <c r="BE235" s="205">
        <f>IF(N235="základní",J235,0)</f>
        <v>0</v>
      </c>
      <c r="BF235" s="205">
        <f>IF(N235="snížená",J235,0)</f>
        <v>0</v>
      </c>
      <c r="BG235" s="205">
        <f>IF(N235="zákl. přenesená",J235,0)</f>
        <v>0</v>
      </c>
      <c r="BH235" s="205">
        <f>IF(N235="sníž. přenesená",J235,0)</f>
        <v>0</v>
      </c>
      <c r="BI235" s="205">
        <f>IF(N235="nulová",J235,0)</f>
        <v>0</v>
      </c>
      <c r="BJ235" s="16" t="s">
        <v>92</v>
      </c>
      <c r="BK235" s="205">
        <f>ROUND(I235*H235,2)</f>
        <v>0</v>
      </c>
      <c r="BL235" s="16" t="s">
        <v>154</v>
      </c>
      <c r="BM235" s="204" t="s">
        <v>409</v>
      </c>
    </row>
    <row r="236" spans="1:65" s="2" customFormat="1" ht="16.5" customHeight="1">
      <c r="A236" s="34"/>
      <c r="B236" s="35"/>
      <c r="C236" s="193" t="s">
        <v>410</v>
      </c>
      <c r="D236" s="193" t="s">
        <v>149</v>
      </c>
      <c r="E236" s="194" t="s">
        <v>411</v>
      </c>
      <c r="F236" s="195" t="s">
        <v>412</v>
      </c>
      <c r="G236" s="196" t="s">
        <v>166</v>
      </c>
      <c r="H236" s="197">
        <v>4.4729999999999999</v>
      </c>
      <c r="I236" s="198"/>
      <c r="J236" s="199">
        <f>ROUND(I236*H236,2)</f>
        <v>0</v>
      </c>
      <c r="K236" s="195" t="s">
        <v>153</v>
      </c>
      <c r="L236" s="39"/>
      <c r="M236" s="200" t="s">
        <v>1</v>
      </c>
      <c r="N236" s="201" t="s">
        <v>50</v>
      </c>
      <c r="O236" s="71"/>
      <c r="P236" s="202">
        <f>O236*H236</f>
        <v>0</v>
      </c>
      <c r="Q236" s="202">
        <v>0.12</v>
      </c>
      <c r="R236" s="202">
        <f>Q236*H236</f>
        <v>0.53676000000000001</v>
      </c>
      <c r="S236" s="202">
        <v>2.4900000000000002</v>
      </c>
      <c r="T236" s="203">
        <f>S236*H236</f>
        <v>11.137770000000002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4" t="s">
        <v>154</v>
      </c>
      <c r="AT236" s="204" t="s">
        <v>149</v>
      </c>
      <c r="AU236" s="204" t="s">
        <v>94</v>
      </c>
      <c r="AY236" s="16" t="s">
        <v>147</v>
      </c>
      <c r="BE236" s="205">
        <f>IF(N236="základní",J236,0)</f>
        <v>0</v>
      </c>
      <c r="BF236" s="205">
        <f>IF(N236="snížená",J236,0)</f>
        <v>0</v>
      </c>
      <c r="BG236" s="205">
        <f>IF(N236="zákl. přenesená",J236,0)</f>
        <v>0</v>
      </c>
      <c r="BH236" s="205">
        <f>IF(N236="sníž. přenesená",J236,0)</f>
        <v>0</v>
      </c>
      <c r="BI236" s="205">
        <f>IF(N236="nulová",J236,0)</f>
        <v>0</v>
      </c>
      <c r="BJ236" s="16" t="s">
        <v>92</v>
      </c>
      <c r="BK236" s="205">
        <f>ROUND(I236*H236,2)</f>
        <v>0</v>
      </c>
      <c r="BL236" s="16" t="s">
        <v>154</v>
      </c>
      <c r="BM236" s="204" t="s">
        <v>413</v>
      </c>
    </row>
    <row r="237" spans="1:65" s="13" customFormat="1" ht="33.75">
      <c r="B237" s="211"/>
      <c r="C237" s="212"/>
      <c r="D237" s="206" t="s">
        <v>158</v>
      </c>
      <c r="E237" s="213" t="s">
        <v>1</v>
      </c>
      <c r="F237" s="214" t="s">
        <v>414</v>
      </c>
      <c r="G237" s="212"/>
      <c r="H237" s="215">
        <v>4.4729999999999999</v>
      </c>
      <c r="I237" s="216"/>
      <c r="J237" s="212"/>
      <c r="K237" s="212"/>
      <c r="L237" s="217"/>
      <c r="M237" s="218"/>
      <c r="N237" s="219"/>
      <c r="O237" s="219"/>
      <c r="P237" s="219"/>
      <c r="Q237" s="219"/>
      <c r="R237" s="219"/>
      <c r="S237" s="219"/>
      <c r="T237" s="220"/>
      <c r="AT237" s="221" t="s">
        <v>158</v>
      </c>
      <c r="AU237" s="221" t="s">
        <v>94</v>
      </c>
      <c r="AV237" s="13" t="s">
        <v>94</v>
      </c>
      <c r="AW237" s="13" t="s">
        <v>41</v>
      </c>
      <c r="AX237" s="13" t="s">
        <v>92</v>
      </c>
      <c r="AY237" s="221" t="s">
        <v>147</v>
      </c>
    </row>
    <row r="238" spans="1:65" s="2" customFormat="1" ht="24">
      <c r="A238" s="34"/>
      <c r="B238" s="35"/>
      <c r="C238" s="193" t="s">
        <v>415</v>
      </c>
      <c r="D238" s="193" t="s">
        <v>149</v>
      </c>
      <c r="E238" s="194" t="s">
        <v>416</v>
      </c>
      <c r="F238" s="195" t="s">
        <v>417</v>
      </c>
      <c r="G238" s="196" t="s">
        <v>152</v>
      </c>
      <c r="H238" s="197">
        <v>141.75</v>
      </c>
      <c r="I238" s="198"/>
      <c r="J238" s="199">
        <f>ROUND(I238*H238,2)</f>
        <v>0</v>
      </c>
      <c r="K238" s="195" t="s">
        <v>153</v>
      </c>
      <c r="L238" s="39"/>
      <c r="M238" s="200" t="s">
        <v>1</v>
      </c>
      <c r="N238" s="201" t="s">
        <v>50</v>
      </c>
      <c r="O238" s="71"/>
      <c r="P238" s="202">
        <f>O238*H238</f>
        <v>0</v>
      </c>
      <c r="Q238" s="202">
        <v>0</v>
      </c>
      <c r="R238" s="202">
        <f>Q238*H238</f>
        <v>0</v>
      </c>
      <c r="S238" s="202">
        <v>0.05</v>
      </c>
      <c r="T238" s="203">
        <f>S238*H238</f>
        <v>7.0875000000000004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4" t="s">
        <v>154</v>
      </c>
      <c r="AT238" s="204" t="s">
        <v>149</v>
      </c>
      <c r="AU238" s="204" t="s">
        <v>94</v>
      </c>
      <c r="AY238" s="16" t="s">
        <v>147</v>
      </c>
      <c r="BE238" s="205">
        <f>IF(N238="základní",J238,0)</f>
        <v>0</v>
      </c>
      <c r="BF238" s="205">
        <f>IF(N238="snížená",J238,0)</f>
        <v>0</v>
      </c>
      <c r="BG238" s="205">
        <f>IF(N238="zákl. přenesená",J238,0)</f>
        <v>0</v>
      </c>
      <c r="BH238" s="205">
        <f>IF(N238="sníž. přenesená",J238,0)</f>
        <v>0</v>
      </c>
      <c r="BI238" s="205">
        <f>IF(N238="nulová",J238,0)</f>
        <v>0</v>
      </c>
      <c r="BJ238" s="16" t="s">
        <v>92</v>
      </c>
      <c r="BK238" s="205">
        <f>ROUND(I238*H238,2)</f>
        <v>0</v>
      </c>
      <c r="BL238" s="16" t="s">
        <v>154</v>
      </c>
      <c r="BM238" s="204" t="s">
        <v>418</v>
      </c>
    </row>
    <row r="239" spans="1:65" s="13" customFormat="1">
      <c r="B239" s="211"/>
      <c r="C239" s="212"/>
      <c r="D239" s="206" t="s">
        <v>158</v>
      </c>
      <c r="E239" s="213" t="s">
        <v>1</v>
      </c>
      <c r="F239" s="214" t="s">
        <v>419</v>
      </c>
      <c r="G239" s="212"/>
      <c r="H239" s="215">
        <v>141.75</v>
      </c>
      <c r="I239" s="216"/>
      <c r="J239" s="212"/>
      <c r="K239" s="212"/>
      <c r="L239" s="217"/>
      <c r="M239" s="218"/>
      <c r="N239" s="219"/>
      <c r="O239" s="219"/>
      <c r="P239" s="219"/>
      <c r="Q239" s="219"/>
      <c r="R239" s="219"/>
      <c r="S239" s="219"/>
      <c r="T239" s="220"/>
      <c r="AT239" s="221" t="s">
        <v>158</v>
      </c>
      <c r="AU239" s="221" t="s">
        <v>94</v>
      </c>
      <c r="AV239" s="13" t="s">
        <v>94</v>
      </c>
      <c r="AW239" s="13" t="s">
        <v>41</v>
      </c>
      <c r="AX239" s="13" t="s">
        <v>92</v>
      </c>
      <c r="AY239" s="221" t="s">
        <v>147</v>
      </c>
    </row>
    <row r="240" spans="1:65" s="2" customFormat="1" ht="24">
      <c r="A240" s="34"/>
      <c r="B240" s="35"/>
      <c r="C240" s="193" t="s">
        <v>420</v>
      </c>
      <c r="D240" s="193" t="s">
        <v>149</v>
      </c>
      <c r="E240" s="194" t="s">
        <v>421</v>
      </c>
      <c r="F240" s="195" t="s">
        <v>422</v>
      </c>
      <c r="G240" s="196" t="s">
        <v>166</v>
      </c>
      <c r="H240" s="197">
        <v>10</v>
      </c>
      <c r="I240" s="198"/>
      <c r="J240" s="199">
        <f>ROUND(I240*H240,2)</f>
        <v>0</v>
      </c>
      <c r="K240" s="195" t="s">
        <v>153</v>
      </c>
      <c r="L240" s="39"/>
      <c r="M240" s="200" t="s">
        <v>1</v>
      </c>
      <c r="N240" s="201" t="s">
        <v>50</v>
      </c>
      <c r="O240" s="71"/>
      <c r="P240" s="202">
        <f>O240*H240</f>
        <v>0</v>
      </c>
      <c r="Q240" s="202">
        <v>0.50375000000000003</v>
      </c>
      <c r="R240" s="202">
        <f>Q240*H240</f>
        <v>5.0375000000000005</v>
      </c>
      <c r="S240" s="202">
        <v>2.5</v>
      </c>
      <c r="T240" s="203">
        <f>S240*H240</f>
        <v>25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4" t="s">
        <v>154</v>
      </c>
      <c r="AT240" s="204" t="s">
        <v>149</v>
      </c>
      <c r="AU240" s="204" t="s">
        <v>94</v>
      </c>
      <c r="AY240" s="16" t="s">
        <v>147</v>
      </c>
      <c r="BE240" s="205">
        <f>IF(N240="základní",J240,0)</f>
        <v>0</v>
      </c>
      <c r="BF240" s="205">
        <f>IF(N240="snížená",J240,0)</f>
        <v>0</v>
      </c>
      <c r="BG240" s="205">
        <f>IF(N240="zákl. přenesená",J240,0)</f>
        <v>0</v>
      </c>
      <c r="BH240" s="205">
        <f>IF(N240="sníž. přenesená",J240,0)</f>
        <v>0</v>
      </c>
      <c r="BI240" s="205">
        <f>IF(N240="nulová",J240,0)</f>
        <v>0</v>
      </c>
      <c r="BJ240" s="16" t="s">
        <v>92</v>
      </c>
      <c r="BK240" s="205">
        <f>ROUND(I240*H240,2)</f>
        <v>0</v>
      </c>
      <c r="BL240" s="16" t="s">
        <v>154</v>
      </c>
      <c r="BM240" s="204" t="s">
        <v>423</v>
      </c>
    </row>
    <row r="241" spans="1:65" s="13" customFormat="1">
      <c r="B241" s="211"/>
      <c r="C241" s="212"/>
      <c r="D241" s="206" t="s">
        <v>158</v>
      </c>
      <c r="E241" s="213" t="s">
        <v>1</v>
      </c>
      <c r="F241" s="214" t="s">
        <v>424</v>
      </c>
      <c r="G241" s="212"/>
      <c r="H241" s="215">
        <v>10</v>
      </c>
      <c r="I241" s="216"/>
      <c r="J241" s="212"/>
      <c r="K241" s="212"/>
      <c r="L241" s="217"/>
      <c r="M241" s="218"/>
      <c r="N241" s="219"/>
      <c r="O241" s="219"/>
      <c r="P241" s="219"/>
      <c r="Q241" s="219"/>
      <c r="R241" s="219"/>
      <c r="S241" s="219"/>
      <c r="T241" s="220"/>
      <c r="AT241" s="221" t="s">
        <v>158</v>
      </c>
      <c r="AU241" s="221" t="s">
        <v>94</v>
      </c>
      <c r="AV241" s="13" t="s">
        <v>94</v>
      </c>
      <c r="AW241" s="13" t="s">
        <v>41</v>
      </c>
      <c r="AX241" s="13" t="s">
        <v>92</v>
      </c>
      <c r="AY241" s="221" t="s">
        <v>147</v>
      </c>
    </row>
    <row r="242" spans="1:65" s="2" customFormat="1" ht="16.5" customHeight="1">
      <c r="A242" s="34"/>
      <c r="B242" s="35"/>
      <c r="C242" s="222" t="s">
        <v>425</v>
      </c>
      <c r="D242" s="222" t="s">
        <v>199</v>
      </c>
      <c r="E242" s="223" t="s">
        <v>426</v>
      </c>
      <c r="F242" s="224" t="s">
        <v>427</v>
      </c>
      <c r="G242" s="225" t="s">
        <v>189</v>
      </c>
      <c r="H242" s="226">
        <v>20.8</v>
      </c>
      <c r="I242" s="227"/>
      <c r="J242" s="228">
        <f>ROUND(I242*H242,2)</f>
        <v>0</v>
      </c>
      <c r="K242" s="224" t="s">
        <v>153</v>
      </c>
      <c r="L242" s="229"/>
      <c r="M242" s="230" t="s">
        <v>1</v>
      </c>
      <c r="N242" s="231" t="s">
        <v>50</v>
      </c>
      <c r="O242" s="71"/>
      <c r="P242" s="202">
        <f>O242*H242</f>
        <v>0</v>
      </c>
      <c r="Q242" s="202">
        <v>1</v>
      </c>
      <c r="R242" s="202">
        <f>Q242*H242</f>
        <v>20.8</v>
      </c>
      <c r="S242" s="202">
        <v>0</v>
      </c>
      <c r="T242" s="203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4" t="s">
        <v>186</v>
      </c>
      <c r="AT242" s="204" t="s">
        <v>199</v>
      </c>
      <c r="AU242" s="204" t="s">
        <v>94</v>
      </c>
      <c r="AY242" s="16" t="s">
        <v>147</v>
      </c>
      <c r="BE242" s="205">
        <f>IF(N242="základní",J242,0)</f>
        <v>0</v>
      </c>
      <c r="BF242" s="205">
        <f>IF(N242="snížená",J242,0)</f>
        <v>0</v>
      </c>
      <c r="BG242" s="205">
        <f>IF(N242="zákl. přenesená",J242,0)</f>
        <v>0</v>
      </c>
      <c r="BH242" s="205">
        <f>IF(N242="sníž. přenesená",J242,0)</f>
        <v>0</v>
      </c>
      <c r="BI242" s="205">
        <f>IF(N242="nulová",J242,0)</f>
        <v>0</v>
      </c>
      <c r="BJ242" s="16" t="s">
        <v>92</v>
      </c>
      <c r="BK242" s="205">
        <f>ROUND(I242*H242,2)</f>
        <v>0</v>
      </c>
      <c r="BL242" s="16" t="s">
        <v>154</v>
      </c>
      <c r="BM242" s="204" t="s">
        <v>428</v>
      </c>
    </row>
    <row r="243" spans="1:65" s="2" customFormat="1" ht="24">
      <c r="A243" s="34"/>
      <c r="B243" s="35"/>
      <c r="C243" s="193" t="s">
        <v>429</v>
      </c>
      <c r="D243" s="193" t="s">
        <v>149</v>
      </c>
      <c r="E243" s="194" t="s">
        <v>430</v>
      </c>
      <c r="F243" s="195" t="s">
        <v>431</v>
      </c>
      <c r="G243" s="196" t="s">
        <v>152</v>
      </c>
      <c r="H243" s="197">
        <v>203.25</v>
      </c>
      <c r="I243" s="198"/>
      <c r="J243" s="199">
        <f>ROUND(I243*H243,2)</f>
        <v>0</v>
      </c>
      <c r="K243" s="195" t="s">
        <v>153</v>
      </c>
      <c r="L243" s="39"/>
      <c r="M243" s="200" t="s">
        <v>1</v>
      </c>
      <c r="N243" s="201" t="s">
        <v>50</v>
      </c>
      <c r="O243" s="71"/>
      <c r="P243" s="202">
        <f>O243*H243</f>
        <v>0</v>
      </c>
      <c r="Q243" s="202">
        <v>0</v>
      </c>
      <c r="R243" s="202">
        <f>Q243*H243</f>
        <v>0</v>
      </c>
      <c r="S243" s="202">
        <v>7.7899999999999997E-2</v>
      </c>
      <c r="T243" s="203">
        <f>S243*H243</f>
        <v>15.833174999999999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4" t="s">
        <v>154</v>
      </c>
      <c r="AT243" s="204" t="s">
        <v>149</v>
      </c>
      <c r="AU243" s="204" t="s">
        <v>94</v>
      </c>
      <c r="AY243" s="16" t="s">
        <v>147</v>
      </c>
      <c r="BE243" s="205">
        <f>IF(N243="základní",J243,0)</f>
        <v>0</v>
      </c>
      <c r="BF243" s="205">
        <f>IF(N243="snížená",J243,0)</f>
        <v>0</v>
      </c>
      <c r="BG243" s="205">
        <f>IF(N243="zákl. přenesená",J243,0)</f>
        <v>0</v>
      </c>
      <c r="BH243" s="205">
        <f>IF(N243="sníž. přenesená",J243,0)</f>
        <v>0</v>
      </c>
      <c r="BI243" s="205">
        <f>IF(N243="nulová",J243,0)</f>
        <v>0</v>
      </c>
      <c r="BJ243" s="16" t="s">
        <v>92</v>
      </c>
      <c r="BK243" s="205">
        <f>ROUND(I243*H243,2)</f>
        <v>0</v>
      </c>
      <c r="BL243" s="16" t="s">
        <v>154</v>
      </c>
      <c r="BM243" s="204" t="s">
        <v>432</v>
      </c>
    </row>
    <row r="244" spans="1:65" s="13" customFormat="1">
      <c r="B244" s="211"/>
      <c r="C244" s="212"/>
      <c r="D244" s="206" t="s">
        <v>158</v>
      </c>
      <c r="E244" s="213" t="s">
        <v>1</v>
      </c>
      <c r="F244" s="214" t="s">
        <v>358</v>
      </c>
      <c r="G244" s="212"/>
      <c r="H244" s="215">
        <v>203.25</v>
      </c>
      <c r="I244" s="216"/>
      <c r="J244" s="212"/>
      <c r="K244" s="212"/>
      <c r="L244" s="217"/>
      <c r="M244" s="218"/>
      <c r="N244" s="219"/>
      <c r="O244" s="219"/>
      <c r="P244" s="219"/>
      <c r="Q244" s="219"/>
      <c r="R244" s="219"/>
      <c r="S244" s="219"/>
      <c r="T244" s="220"/>
      <c r="AT244" s="221" t="s">
        <v>158</v>
      </c>
      <c r="AU244" s="221" t="s">
        <v>94</v>
      </c>
      <c r="AV244" s="13" t="s">
        <v>94</v>
      </c>
      <c r="AW244" s="13" t="s">
        <v>41</v>
      </c>
      <c r="AX244" s="13" t="s">
        <v>92</v>
      </c>
      <c r="AY244" s="221" t="s">
        <v>147</v>
      </c>
    </row>
    <row r="245" spans="1:65" s="2" customFormat="1" ht="24">
      <c r="A245" s="34"/>
      <c r="B245" s="35"/>
      <c r="C245" s="193" t="s">
        <v>433</v>
      </c>
      <c r="D245" s="193" t="s">
        <v>149</v>
      </c>
      <c r="E245" s="194" t="s">
        <v>434</v>
      </c>
      <c r="F245" s="195" t="s">
        <v>435</v>
      </c>
      <c r="G245" s="196" t="s">
        <v>152</v>
      </c>
      <c r="H245" s="197">
        <v>203.25</v>
      </c>
      <c r="I245" s="198"/>
      <c r="J245" s="199">
        <f>ROUND(I245*H245,2)</f>
        <v>0</v>
      </c>
      <c r="K245" s="195" t="s">
        <v>153</v>
      </c>
      <c r="L245" s="39"/>
      <c r="M245" s="200" t="s">
        <v>1</v>
      </c>
      <c r="N245" s="201" t="s">
        <v>50</v>
      </c>
      <c r="O245" s="71"/>
      <c r="P245" s="202">
        <f>O245*H245</f>
        <v>0</v>
      </c>
      <c r="Q245" s="202">
        <v>7.8163999999999997E-2</v>
      </c>
      <c r="R245" s="202">
        <f>Q245*H245</f>
        <v>15.886832999999999</v>
      </c>
      <c r="S245" s="202">
        <v>0</v>
      </c>
      <c r="T245" s="203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4" t="s">
        <v>154</v>
      </c>
      <c r="AT245" s="204" t="s">
        <v>149</v>
      </c>
      <c r="AU245" s="204" t="s">
        <v>94</v>
      </c>
      <c r="AY245" s="16" t="s">
        <v>147</v>
      </c>
      <c r="BE245" s="205">
        <f>IF(N245="základní",J245,0)</f>
        <v>0</v>
      </c>
      <c r="BF245" s="205">
        <f>IF(N245="snížená",J245,0)</f>
        <v>0</v>
      </c>
      <c r="BG245" s="205">
        <f>IF(N245="zákl. přenesená",J245,0)</f>
        <v>0</v>
      </c>
      <c r="BH245" s="205">
        <f>IF(N245="sníž. přenesená",J245,0)</f>
        <v>0</v>
      </c>
      <c r="BI245" s="205">
        <f>IF(N245="nulová",J245,0)</f>
        <v>0</v>
      </c>
      <c r="BJ245" s="16" t="s">
        <v>92</v>
      </c>
      <c r="BK245" s="205">
        <f>ROUND(I245*H245,2)</f>
        <v>0</v>
      </c>
      <c r="BL245" s="16" t="s">
        <v>154</v>
      </c>
      <c r="BM245" s="204" t="s">
        <v>436</v>
      </c>
    </row>
    <row r="246" spans="1:65" s="2" customFormat="1" ht="39">
      <c r="A246" s="34"/>
      <c r="B246" s="35"/>
      <c r="C246" s="36"/>
      <c r="D246" s="206" t="s">
        <v>156</v>
      </c>
      <c r="E246" s="36"/>
      <c r="F246" s="207" t="s">
        <v>437</v>
      </c>
      <c r="G246" s="36"/>
      <c r="H246" s="36"/>
      <c r="I246" s="208"/>
      <c r="J246" s="36"/>
      <c r="K246" s="36"/>
      <c r="L246" s="39"/>
      <c r="M246" s="209"/>
      <c r="N246" s="210"/>
      <c r="O246" s="71"/>
      <c r="P246" s="71"/>
      <c r="Q246" s="71"/>
      <c r="R246" s="71"/>
      <c r="S246" s="71"/>
      <c r="T246" s="72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6" t="s">
        <v>156</v>
      </c>
      <c r="AU246" s="16" t="s">
        <v>94</v>
      </c>
    </row>
    <row r="247" spans="1:65" s="2" customFormat="1" ht="24">
      <c r="A247" s="34"/>
      <c r="B247" s="35"/>
      <c r="C247" s="193" t="s">
        <v>438</v>
      </c>
      <c r="D247" s="193" t="s">
        <v>149</v>
      </c>
      <c r="E247" s="194" t="s">
        <v>439</v>
      </c>
      <c r="F247" s="195" t="s">
        <v>440</v>
      </c>
      <c r="G247" s="196" t="s">
        <v>152</v>
      </c>
      <c r="H247" s="197">
        <v>203.25</v>
      </c>
      <c r="I247" s="198"/>
      <c r="J247" s="199">
        <f>ROUND(I247*H247,2)</f>
        <v>0</v>
      </c>
      <c r="K247" s="195" t="s">
        <v>153</v>
      </c>
      <c r="L247" s="39"/>
      <c r="M247" s="200" t="s">
        <v>1</v>
      </c>
      <c r="N247" s="201" t="s">
        <v>50</v>
      </c>
      <c r="O247" s="71"/>
      <c r="P247" s="202">
        <f>O247*H247</f>
        <v>0</v>
      </c>
      <c r="Q247" s="202">
        <v>0</v>
      </c>
      <c r="R247" s="202">
        <f>Q247*H247</f>
        <v>0</v>
      </c>
      <c r="S247" s="202">
        <v>0</v>
      </c>
      <c r="T247" s="203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04" t="s">
        <v>154</v>
      </c>
      <c r="AT247" s="204" t="s">
        <v>149</v>
      </c>
      <c r="AU247" s="204" t="s">
        <v>94</v>
      </c>
      <c r="AY247" s="16" t="s">
        <v>147</v>
      </c>
      <c r="BE247" s="205">
        <f>IF(N247="základní",J247,0)</f>
        <v>0</v>
      </c>
      <c r="BF247" s="205">
        <f>IF(N247="snížená",J247,0)</f>
        <v>0</v>
      </c>
      <c r="BG247" s="205">
        <f>IF(N247="zákl. přenesená",J247,0)</f>
        <v>0</v>
      </c>
      <c r="BH247" s="205">
        <f>IF(N247="sníž. přenesená",J247,0)</f>
        <v>0</v>
      </c>
      <c r="BI247" s="205">
        <f>IF(N247="nulová",J247,0)</f>
        <v>0</v>
      </c>
      <c r="BJ247" s="16" t="s">
        <v>92</v>
      </c>
      <c r="BK247" s="205">
        <f>ROUND(I247*H247,2)</f>
        <v>0</v>
      </c>
      <c r="BL247" s="16" t="s">
        <v>154</v>
      </c>
      <c r="BM247" s="204" t="s">
        <v>441</v>
      </c>
    </row>
    <row r="248" spans="1:65" s="2" customFormat="1" ht="33" customHeight="1">
      <c r="A248" s="34"/>
      <c r="B248" s="35"/>
      <c r="C248" s="193" t="s">
        <v>442</v>
      </c>
      <c r="D248" s="193" t="s">
        <v>149</v>
      </c>
      <c r="E248" s="194" t="s">
        <v>443</v>
      </c>
      <c r="F248" s="195" t="s">
        <v>444</v>
      </c>
      <c r="G248" s="196" t="s">
        <v>208</v>
      </c>
      <c r="H248" s="197">
        <v>37.1</v>
      </c>
      <c r="I248" s="198"/>
      <c r="J248" s="199">
        <f>ROUND(I248*H248,2)</f>
        <v>0</v>
      </c>
      <c r="K248" s="195" t="s">
        <v>153</v>
      </c>
      <c r="L248" s="39"/>
      <c r="M248" s="200" t="s">
        <v>1</v>
      </c>
      <c r="N248" s="201" t="s">
        <v>50</v>
      </c>
      <c r="O248" s="71"/>
      <c r="P248" s="202">
        <f>O248*H248</f>
        <v>0</v>
      </c>
      <c r="Q248" s="202">
        <v>3.9149999999999998E-4</v>
      </c>
      <c r="R248" s="202">
        <f>Q248*H248</f>
        <v>1.452465E-2</v>
      </c>
      <c r="S248" s="202">
        <v>0</v>
      </c>
      <c r="T248" s="20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4" t="s">
        <v>154</v>
      </c>
      <c r="AT248" s="204" t="s">
        <v>149</v>
      </c>
      <c r="AU248" s="204" t="s">
        <v>94</v>
      </c>
      <c r="AY248" s="16" t="s">
        <v>147</v>
      </c>
      <c r="BE248" s="205">
        <f>IF(N248="základní",J248,0)</f>
        <v>0</v>
      </c>
      <c r="BF248" s="205">
        <f>IF(N248="snížená",J248,0)</f>
        <v>0</v>
      </c>
      <c r="BG248" s="205">
        <f>IF(N248="zákl. přenesená",J248,0)</f>
        <v>0</v>
      </c>
      <c r="BH248" s="205">
        <f>IF(N248="sníž. přenesená",J248,0)</f>
        <v>0</v>
      </c>
      <c r="BI248" s="205">
        <f>IF(N248="nulová",J248,0)</f>
        <v>0</v>
      </c>
      <c r="BJ248" s="16" t="s">
        <v>92</v>
      </c>
      <c r="BK248" s="205">
        <f>ROUND(I248*H248,2)</f>
        <v>0</v>
      </c>
      <c r="BL248" s="16" t="s">
        <v>154</v>
      </c>
      <c r="BM248" s="204" t="s">
        <v>445</v>
      </c>
    </row>
    <row r="249" spans="1:65" s="13" customFormat="1">
      <c r="B249" s="211"/>
      <c r="C249" s="212"/>
      <c r="D249" s="206" t="s">
        <v>158</v>
      </c>
      <c r="E249" s="213" t="s">
        <v>1</v>
      </c>
      <c r="F249" s="214" t="s">
        <v>446</v>
      </c>
      <c r="G249" s="212"/>
      <c r="H249" s="215">
        <v>37.1</v>
      </c>
      <c r="I249" s="216"/>
      <c r="J249" s="212"/>
      <c r="K249" s="212"/>
      <c r="L249" s="217"/>
      <c r="M249" s="218"/>
      <c r="N249" s="219"/>
      <c r="O249" s="219"/>
      <c r="P249" s="219"/>
      <c r="Q249" s="219"/>
      <c r="R249" s="219"/>
      <c r="S249" s="219"/>
      <c r="T249" s="220"/>
      <c r="AT249" s="221" t="s">
        <v>158</v>
      </c>
      <c r="AU249" s="221" t="s">
        <v>94</v>
      </c>
      <c r="AV249" s="13" t="s">
        <v>94</v>
      </c>
      <c r="AW249" s="13" t="s">
        <v>41</v>
      </c>
      <c r="AX249" s="13" t="s">
        <v>92</v>
      </c>
      <c r="AY249" s="221" t="s">
        <v>147</v>
      </c>
    </row>
    <row r="250" spans="1:65" s="2" customFormat="1" ht="24">
      <c r="A250" s="34"/>
      <c r="B250" s="35"/>
      <c r="C250" s="222" t="s">
        <v>447</v>
      </c>
      <c r="D250" s="222" t="s">
        <v>199</v>
      </c>
      <c r="E250" s="223" t="s">
        <v>448</v>
      </c>
      <c r="F250" s="224" t="s">
        <v>449</v>
      </c>
      <c r="G250" s="225" t="s">
        <v>189</v>
      </c>
      <c r="H250" s="226">
        <v>0.06</v>
      </c>
      <c r="I250" s="227"/>
      <c r="J250" s="228">
        <f>ROUND(I250*H250,2)</f>
        <v>0</v>
      </c>
      <c r="K250" s="224" t="s">
        <v>153</v>
      </c>
      <c r="L250" s="229"/>
      <c r="M250" s="230" t="s">
        <v>1</v>
      </c>
      <c r="N250" s="231" t="s">
        <v>50</v>
      </c>
      <c r="O250" s="71"/>
      <c r="P250" s="202">
        <f>O250*H250</f>
        <v>0</v>
      </c>
      <c r="Q250" s="202">
        <v>1</v>
      </c>
      <c r="R250" s="202">
        <f>Q250*H250</f>
        <v>0.06</v>
      </c>
      <c r="S250" s="202">
        <v>0</v>
      </c>
      <c r="T250" s="20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4" t="s">
        <v>186</v>
      </c>
      <c r="AT250" s="204" t="s">
        <v>199</v>
      </c>
      <c r="AU250" s="204" t="s">
        <v>94</v>
      </c>
      <c r="AY250" s="16" t="s">
        <v>147</v>
      </c>
      <c r="BE250" s="205">
        <f>IF(N250="základní",J250,0)</f>
        <v>0</v>
      </c>
      <c r="BF250" s="205">
        <f>IF(N250="snížená",J250,0)</f>
        <v>0</v>
      </c>
      <c r="BG250" s="205">
        <f>IF(N250="zákl. přenesená",J250,0)</f>
        <v>0</v>
      </c>
      <c r="BH250" s="205">
        <f>IF(N250="sníž. přenesená",J250,0)</f>
        <v>0</v>
      </c>
      <c r="BI250" s="205">
        <f>IF(N250="nulová",J250,0)</f>
        <v>0</v>
      </c>
      <c r="BJ250" s="16" t="s">
        <v>92</v>
      </c>
      <c r="BK250" s="205">
        <f>ROUND(I250*H250,2)</f>
        <v>0</v>
      </c>
      <c r="BL250" s="16" t="s">
        <v>154</v>
      </c>
      <c r="BM250" s="204" t="s">
        <v>450</v>
      </c>
    </row>
    <row r="251" spans="1:65" s="13" customFormat="1">
      <c r="B251" s="211"/>
      <c r="C251" s="212"/>
      <c r="D251" s="206" t="s">
        <v>158</v>
      </c>
      <c r="E251" s="213" t="s">
        <v>1</v>
      </c>
      <c r="F251" s="214" t="s">
        <v>451</v>
      </c>
      <c r="G251" s="212"/>
      <c r="H251" s="215">
        <v>0.06</v>
      </c>
      <c r="I251" s="216"/>
      <c r="J251" s="212"/>
      <c r="K251" s="212"/>
      <c r="L251" s="217"/>
      <c r="M251" s="218"/>
      <c r="N251" s="219"/>
      <c r="O251" s="219"/>
      <c r="P251" s="219"/>
      <c r="Q251" s="219"/>
      <c r="R251" s="219"/>
      <c r="S251" s="219"/>
      <c r="T251" s="220"/>
      <c r="AT251" s="221" t="s">
        <v>158</v>
      </c>
      <c r="AU251" s="221" t="s">
        <v>94</v>
      </c>
      <c r="AV251" s="13" t="s">
        <v>94</v>
      </c>
      <c r="AW251" s="13" t="s">
        <v>41</v>
      </c>
      <c r="AX251" s="13" t="s">
        <v>92</v>
      </c>
      <c r="AY251" s="221" t="s">
        <v>147</v>
      </c>
    </row>
    <row r="252" spans="1:65" s="2" customFormat="1" ht="33" customHeight="1">
      <c r="A252" s="34"/>
      <c r="B252" s="35"/>
      <c r="C252" s="193" t="s">
        <v>452</v>
      </c>
      <c r="D252" s="193" t="s">
        <v>149</v>
      </c>
      <c r="E252" s="194" t="s">
        <v>453</v>
      </c>
      <c r="F252" s="195" t="s">
        <v>454</v>
      </c>
      <c r="G252" s="196" t="s">
        <v>208</v>
      </c>
      <c r="H252" s="197">
        <v>55.2</v>
      </c>
      <c r="I252" s="198"/>
      <c r="J252" s="199">
        <f>ROUND(I252*H252,2)</f>
        <v>0</v>
      </c>
      <c r="K252" s="195" t="s">
        <v>153</v>
      </c>
      <c r="L252" s="39"/>
      <c r="M252" s="200" t="s">
        <v>1</v>
      </c>
      <c r="N252" s="201" t="s">
        <v>50</v>
      </c>
      <c r="O252" s="71"/>
      <c r="P252" s="202">
        <f>O252*H252</f>
        <v>0</v>
      </c>
      <c r="Q252" s="202">
        <v>1.2247200000000001E-3</v>
      </c>
      <c r="R252" s="202">
        <f>Q252*H252</f>
        <v>6.7604544000000003E-2</v>
      </c>
      <c r="S252" s="202">
        <v>1E-3</v>
      </c>
      <c r="T252" s="203">
        <f>S252*H252</f>
        <v>5.5200000000000006E-2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4" t="s">
        <v>154</v>
      </c>
      <c r="AT252" s="204" t="s">
        <v>149</v>
      </c>
      <c r="AU252" s="204" t="s">
        <v>94</v>
      </c>
      <c r="AY252" s="16" t="s">
        <v>147</v>
      </c>
      <c r="BE252" s="205">
        <f>IF(N252="základní",J252,0)</f>
        <v>0</v>
      </c>
      <c r="BF252" s="205">
        <f>IF(N252="snížená",J252,0)</f>
        <v>0</v>
      </c>
      <c r="BG252" s="205">
        <f>IF(N252="zákl. přenesená",J252,0)</f>
        <v>0</v>
      </c>
      <c r="BH252" s="205">
        <f>IF(N252="sníž. přenesená",J252,0)</f>
        <v>0</v>
      </c>
      <c r="BI252" s="205">
        <f>IF(N252="nulová",J252,0)</f>
        <v>0</v>
      </c>
      <c r="BJ252" s="16" t="s">
        <v>92</v>
      </c>
      <c r="BK252" s="205">
        <f>ROUND(I252*H252,2)</f>
        <v>0</v>
      </c>
      <c r="BL252" s="16" t="s">
        <v>154</v>
      </c>
      <c r="BM252" s="204" t="s">
        <v>455</v>
      </c>
    </row>
    <row r="253" spans="1:65" s="13" customFormat="1">
      <c r="B253" s="211"/>
      <c r="C253" s="212"/>
      <c r="D253" s="206" t="s">
        <v>158</v>
      </c>
      <c r="E253" s="213" t="s">
        <v>1</v>
      </c>
      <c r="F253" s="214" t="s">
        <v>456</v>
      </c>
      <c r="G253" s="212"/>
      <c r="H253" s="215">
        <v>55.2</v>
      </c>
      <c r="I253" s="216"/>
      <c r="J253" s="212"/>
      <c r="K253" s="212"/>
      <c r="L253" s="217"/>
      <c r="M253" s="218"/>
      <c r="N253" s="219"/>
      <c r="O253" s="219"/>
      <c r="P253" s="219"/>
      <c r="Q253" s="219"/>
      <c r="R253" s="219"/>
      <c r="S253" s="219"/>
      <c r="T253" s="220"/>
      <c r="AT253" s="221" t="s">
        <v>158</v>
      </c>
      <c r="AU253" s="221" t="s">
        <v>94</v>
      </c>
      <c r="AV253" s="13" t="s">
        <v>94</v>
      </c>
      <c r="AW253" s="13" t="s">
        <v>41</v>
      </c>
      <c r="AX253" s="13" t="s">
        <v>92</v>
      </c>
      <c r="AY253" s="221" t="s">
        <v>147</v>
      </c>
    </row>
    <row r="254" spans="1:65" s="2" customFormat="1" ht="24">
      <c r="A254" s="34"/>
      <c r="B254" s="35"/>
      <c r="C254" s="222" t="s">
        <v>209</v>
      </c>
      <c r="D254" s="222" t="s">
        <v>199</v>
      </c>
      <c r="E254" s="223" t="s">
        <v>457</v>
      </c>
      <c r="F254" s="224" t="s">
        <v>458</v>
      </c>
      <c r="G254" s="225" t="s">
        <v>189</v>
      </c>
      <c r="H254" s="226">
        <v>0.11</v>
      </c>
      <c r="I254" s="227"/>
      <c r="J254" s="228">
        <f>ROUND(I254*H254,2)</f>
        <v>0</v>
      </c>
      <c r="K254" s="224" t="s">
        <v>153</v>
      </c>
      <c r="L254" s="229"/>
      <c r="M254" s="230" t="s">
        <v>1</v>
      </c>
      <c r="N254" s="231" t="s">
        <v>50</v>
      </c>
      <c r="O254" s="71"/>
      <c r="P254" s="202">
        <f>O254*H254</f>
        <v>0</v>
      </c>
      <c r="Q254" s="202">
        <v>1</v>
      </c>
      <c r="R254" s="202">
        <f>Q254*H254</f>
        <v>0.11</v>
      </c>
      <c r="S254" s="202">
        <v>0</v>
      </c>
      <c r="T254" s="203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04" t="s">
        <v>186</v>
      </c>
      <c r="AT254" s="204" t="s">
        <v>199</v>
      </c>
      <c r="AU254" s="204" t="s">
        <v>94</v>
      </c>
      <c r="AY254" s="16" t="s">
        <v>147</v>
      </c>
      <c r="BE254" s="205">
        <f>IF(N254="základní",J254,0)</f>
        <v>0</v>
      </c>
      <c r="BF254" s="205">
        <f>IF(N254="snížená",J254,0)</f>
        <v>0</v>
      </c>
      <c r="BG254" s="205">
        <f>IF(N254="zákl. přenesená",J254,0)</f>
        <v>0</v>
      </c>
      <c r="BH254" s="205">
        <f>IF(N254="sníž. přenesená",J254,0)</f>
        <v>0</v>
      </c>
      <c r="BI254" s="205">
        <f>IF(N254="nulová",J254,0)</f>
        <v>0</v>
      </c>
      <c r="BJ254" s="16" t="s">
        <v>92</v>
      </c>
      <c r="BK254" s="205">
        <f>ROUND(I254*H254,2)</f>
        <v>0</v>
      </c>
      <c r="BL254" s="16" t="s">
        <v>154</v>
      </c>
      <c r="BM254" s="204" t="s">
        <v>459</v>
      </c>
    </row>
    <row r="255" spans="1:65" s="13" customFormat="1">
      <c r="B255" s="211"/>
      <c r="C255" s="212"/>
      <c r="D255" s="206" t="s">
        <v>158</v>
      </c>
      <c r="E255" s="213" t="s">
        <v>1</v>
      </c>
      <c r="F255" s="214" t="s">
        <v>460</v>
      </c>
      <c r="G255" s="212"/>
      <c r="H255" s="215">
        <v>0.11</v>
      </c>
      <c r="I255" s="216"/>
      <c r="J255" s="212"/>
      <c r="K255" s="212"/>
      <c r="L255" s="217"/>
      <c r="M255" s="218"/>
      <c r="N255" s="219"/>
      <c r="O255" s="219"/>
      <c r="P255" s="219"/>
      <c r="Q255" s="219"/>
      <c r="R255" s="219"/>
      <c r="S255" s="219"/>
      <c r="T255" s="220"/>
      <c r="AT255" s="221" t="s">
        <v>158</v>
      </c>
      <c r="AU255" s="221" t="s">
        <v>94</v>
      </c>
      <c r="AV255" s="13" t="s">
        <v>94</v>
      </c>
      <c r="AW255" s="13" t="s">
        <v>41</v>
      </c>
      <c r="AX255" s="13" t="s">
        <v>92</v>
      </c>
      <c r="AY255" s="221" t="s">
        <v>147</v>
      </c>
    </row>
    <row r="256" spans="1:65" s="12" customFormat="1" ht="22.9" customHeight="1">
      <c r="B256" s="177"/>
      <c r="C256" s="178"/>
      <c r="D256" s="179" t="s">
        <v>84</v>
      </c>
      <c r="E256" s="191" t="s">
        <v>461</v>
      </c>
      <c r="F256" s="191" t="s">
        <v>462</v>
      </c>
      <c r="G256" s="178"/>
      <c r="H256" s="178"/>
      <c r="I256" s="181"/>
      <c r="J256" s="192">
        <f>BK256</f>
        <v>0</v>
      </c>
      <c r="K256" s="178"/>
      <c r="L256" s="183"/>
      <c r="M256" s="184"/>
      <c r="N256" s="185"/>
      <c r="O256" s="185"/>
      <c r="P256" s="186">
        <f>SUM(P257:P267)</f>
        <v>0</v>
      </c>
      <c r="Q256" s="185"/>
      <c r="R256" s="186">
        <f>SUM(R257:R267)</f>
        <v>0</v>
      </c>
      <c r="S256" s="185"/>
      <c r="T256" s="187">
        <f>SUM(T257:T267)</f>
        <v>0</v>
      </c>
      <c r="AR256" s="188" t="s">
        <v>92</v>
      </c>
      <c r="AT256" s="189" t="s">
        <v>84</v>
      </c>
      <c r="AU256" s="189" t="s">
        <v>92</v>
      </c>
      <c r="AY256" s="188" t="s">
        <v>147</v>
      </c>
      <c r="BK256" s="190">
        <f>SUM(BK257:BK267)</f>
        <v>0</v>
      </c>
    </row>
    <row r="257" spans="1:65" s="2" customFormat="1" ht="24">
      <c r="A257" s="34"/>
      <c r="B257" s="35"/>
      <c r="C257" s="193" t="s">
        <v>463</v>
      </c>
      <c r="D257" s="193" t="s">
        <v>149</v>
      </c>
      <c r="E257" s="194" t="s">
        <v>464</v>
      </c>
      <c r="F257" s="195" t="s">
        <v>465</v>
      </c>
      <c r="G257" s="196" t="s">
        <v>189</v>
      </c>
      <c r="H257" s="197">
        <v>12.976000000000001</v>
      </c>
      <c r="I257" s="198"/>
      <c r="J257" s="199">
        <f>ROUND(I257*H257,2)</f>
        <v>0</v>
      </c>
      <c r="K257" s="195" t="s">
        <v>153</v>
      </c>
      <c r="L257" s="39"/>
      <c r="M257" s="200" t="s">
        <v>1</v>
      </c>
      <c r="N257" s="201" t="s">
        <v>50</v>
      </c>
      <c r="O257" s="71"/>
      <c r="P257" s="202">
        <f>O257*H257</f>
        <v>0</v>
      </c>
      <c r="Q257" s="202">
        <v>0</v>
      </c>
      <c r="R257" s="202">
        <f>Q257*H257</f>
        <v>0</v>
      </c>
      <c r="S257" s="202">
        <v>0</v>
      </c>
      <c r="T257" s="203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04" t="s">
        <v>154</v>
      </c>
      <c r="AT257" s="204" t="s">
        <v>149</v>
      </c>
      <c r="AU257" s="204" t="s">
        <v>94</v>
      </c>
      <c r="AY257" s="16" t="s">
        <v>147</v>
      </c>
      <c r="BE257" s="205">
        <f>IF(N257="základní",J257,0)</f>
        <v>0</v>
      </c>
      <c r="BF257" s="205">
        <f>IF(N257="snížená",J257,0)</f>
        <v>0</v>
      </c>
      <c r="BG257" s="205">
        <f>IF(N257="zákl. přenesená",J257,0)</f>
        <v>0</v>
      </c>
      <c r="BH257" s="205">
        <f>IF(N257="sníž. přenesená",J257,0)</f>
        <v>0</v>
      </c>
      <c r="BI257" s="205">
        <f>IF(N257="nulová",J257,0)</f>
        <v>0</v>
      </c>
      <c r="BJ257" s="16" t="s">
        <v>92</v>
      </c>
      <c r="BK257" s="205">
        <f>ROUND(I257*H257,2)</f>
        <v>0</v>
      </c>
      <c r="BL257" s="16" t="s">
        <v>154</v>
      </c>
      <c r="BM257" s="204" t="s">
        <v>466</v>
      </c>
    </row>
    <row r="258" spans="1:65" s="2" customFormat="1" ht="29.25">
      <c r="A258" s="34"/>
      <c r="B258" s="35"/>
      <c r="C258" s="36"/>
      <c r="D258" s="206" t="s">
        <v>156</v>
      </c>
      <c r="E258" s="36"/>
      <c r="F258" s="207" t="s">
        <v>467</v>
      </c>
      <c r="G258" s="36"/>
      <c r="H258" s="36"/>
      <c r="I258" s="208"/>
      <c r="J258" s="36"/>
      <c r="K258" s="36"/>
      <c r="L258" s="39"/>
      <c r="M258" s="209"/>
      <c r="N258" s="210"/>
      <c r="O258" s="71"/>
      <c r="P258" s="71"/>
      <c r="Q258" s="71"/>
      <c r="R258" s="71"/>
      <c r="S258" s="71"/>
      <c r="T258" s="72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6" t="s">
        <v>156</v>
      </c>
      <c r="AU258" s="16" t="s">
        <v>94</v>
      </c>
    </row>
    <row r="259" spans="1:65" s="13" customFormat="1" ht="33.75">
      <c r="B259" s="211"/>
      <c r="C259" s="212"/>
      <c r="D259" s="206" t="s">
        <v>158</v>
      </c>
      <c r="E259" s="213" t="s">
        <v>1</v>
      </c>
      <c r="F259" s="214" t="s">
        <v>468</v>
      </c>
      <c r="G259" s="212"/>
      <c r="H259" s="215">
        <v>12.076000000000001</v>
      </c>
      <c r="I259" s="216"/>
      <c r="J259" s="212"/>
      <c r="K259" s="212"/>
      <c r="L259" s="217"/>
      <c r="M259" s="218"/>
      <c r="N259" s="219"/>
      <c r="O259" s="219"/>
      <c r="P259" s="219"/>
      <c r="Q259" s="219"/>
      <c r="R259" s="219"/>
      <c r="S259" s="219"/>
      <c r="T259" s="220"/>
      <c r="AT259" s="221" t="s">
        <v>158</v>
      </c>
      <c r="AU259" s="221" t="s">
        <v>94</v>
      </c>
      <c r="AV259" s="13" t="s">
        <v>94</v>
      </c>
      <c r="AW259" s="13" t="s">
        <v>41</v>
      </c>
      <c r="AX259" s="13" t="s">
        <v>85</v>
      </c>
      <c r="AY259" s="221" t="s">
        <v>147</v>
      </c>
    </row>
    <row r="260" spans="1:65" s="13" customFormat="1">
      <c r="B260" s="211"/>
      <c r="C260" s="212"/>
      <c r="D260" s="206" t="s">
        <v>158</v>
      </c>
      <c r="E260" s="213" t="s">
        <v>1</v>
      </c>
      <c r="F260" s="214" t="s">
        <v>469</v>
      </c>
      <c r="G260" s="212"/>
      <c r="H260" s="215">
        <v>0.9</v>
      </c>
      <c r="I260" s="216"/>
      <c r="J260" s="212"/>
      <c r="K260" s="212"/>
      <c r="L260" s="217"/>
      <c r="M260" s="218"/>
      <c r="N260" s="219"/>
      <c r="O260" s="219"/>
      <c r="P260" s="219"/>
      <c r="Q260" s="219"/>
      <c r="R260" s="219"/>
      <c r="S260" s="219"/>
      <c r="T260" s="220"/>
      <c r="AT260" s="221" t="s">
        <v>158</v>
      </c>
      <c r="AU260" s="221" t="s">
        <v>94</v>
      </c>
      <c r="AV260" s="13" t="s">
        <v>94</v>
      </c>
      <c r="AW260" s="13" t="s">
        <v>41</v>
      </c>
      <c r="AX260" s="13" t="s">
        <v>85</v>
      </c>
      <c r="AY260" s="221" t="s">
        <v>147</v>
      </c>
    </row>
    <row r="261" spans="1:65" s="14" customFormat="1">
      <c r="B261" s="232"/>
      <c r="C261" s="233"/>
      <c r="D261" s="206" t="s">
        <v>158</v>
      </c>
      <c r="E261" s="234" t="s">
        <v>1</v>
      </c>
      <c r="F261" s="235" t="s">
        <v>214</v>
      </c>
      <c r="G261" s="233"/>
      <c r="H261" s="236">
        <v>12.976000000000001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AT261" s="242" t="s">
        <v>158</v>
      </c>
      <c r="AU261" s="242" t="s">
        <v>94</v>
      </c>
      <c r="AV261" s="14" t="s">
        <v>154</v>
      </c>
      <c r="AW261" s="14" t="s">
        <v>41</v>
      </c>
      <c r="AX261" s="14" t="s">
        <v>92</v>
      </c>
      <c r="AY261" s="242" t="s">
        <v>147</v>
      </c>
    </row>
    <row r="262" spans="1:65" s="2" customFormat="1" ht="24">
      <c r="A262" s="34"/>
      <c r="B262" s="35"/>
      <c r="C262" s="193" t="s">
        <v>470</v>
      </c>
      <c r="D262" s="193" t="s">
        <v>149</v>
      </c>
      <c r="E262" s="194" t="s">
        <v>471</v>
      </c>
      <c r="F262" s="195" t="s">
        <v>472</v>
      </c>
      <c r="G262" s="196" t="s">
        <v>189</v>
      </c>
      <c r="H262" s="197">
        <v>12.976000000000001</v>
      </c>
      <c r="I262" s="198"/>
      <c r="J262" s="199">
        <f>ROUND(I262*H262,2)</f>
        <v>0</v>
      </c>
      <c r="K262" s="195" t="s">
        <v>153</v>
      </c>
      <c r="L262" s="39"/>
      <c r="M262" s="200" t="s">
        <v>1</v>
      </c>
      <c r="N262" s="201" t="s">
        <v>50</v>
      </c>
      <c r="O262" s="71"/>
      <c r="P262" s="202">
        <f>O262*H262</f>
        <v>0</v>
      </c>
      <c r="Q262" s="202">
        <v>0</v>
      </c>
      <c r="R262" s="202">
        <f>Q262*H262</f>
        <v>0</v>
      </c>
      <c r="S262" s="202">
        <v>0</v>
      </c>
      <c r="T262" s="203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04" t="s">
        <v>154</v>
      </c>
      <c r="AT262" s="204" t="s">
        <v>149</v>
      </c>
      <c r="AU262" s="204" t="s">
        <v>94</v>
      </c>
      <c r="AY262" s="16" t="s">
        <v>147</v>
      </c>
      <c r="BE262" s="205">
        <f>IF(N262="základní",J262,0)</f>
        <v>0</v>
      </c>
      <c r="BF262" s="205">
        <f>IF(N262="snížená",J262,0)</f>
        <v>0</v>
      </c>
      <c r="BG262" s="205">
        <f>IF(N262="zákl. přenesená",J262,0)</f>
        <v>0</v>
      </c>
      <c r="BH262" s="205">
        <f>IF(N262="sníž. přenesená",J262,0)</f>
        <v>0</v>
      </c>
      <c r="BI262" s="205">
        <f>IF(N262="nulová",J262,0)</f>
        <v>0</v>
      </c>
      <c r="BJ262" s="16" t="s">
        <v>92</v>
      </c>
      <c r="BK262" s="205">
        <f>ROUND(I262*H262,2)</f>
        <v>0</v>
      </c>
      <c r="BL262" s="16" t="s">
        <v>154</v>
      </c>
      <c r="BM262" s="204" t="s">
        <v>473</v>
      </c>
    </row>
    <row r="263" spans="1:65" s="2" customFormat="1" ht="16.5" customHeight="1">
      <c r="A263" s="34"/>
      <c r="B263" s="35"/>
      <c r="C263" s="193" t="s">
        <v>474</v>
      </c>
      <c r="D263" s="193" t="s">
        <v>149</v>
      </c>
      <c r="E263" s="194" t="s">
        <v>475</v>
      </c>
      <c r="F263" s="195" t="s">
        <v>476</v>
      </c>
      <c r="G263" s="196" t="s">
        <v>189</v>
      </c>
      <c r="H263" s="197">
        <v>168.68799999999999</v>
      </c>
      <c r="I263" s="198"/>
      <c r="J263" s="199">
        <f>ROUND(I263*H263,2)</f>
        <v>0</v>
      </c>
      <c r="K263" s="195" t="s">
        <v>153</v>
      </c>
      <c r="L263" s="39"/>
      <c r="M263" s="200" t="s">
        <v>1</v>
      </c>
      <c r="N263" s="201" t="s">
        <v>50</v>
      </c>
      <c r="O263" s="71"/>
      <c r="P263" s="202">
        <f>O263*H263</f>
        <v>0</v>
      </c>
      <c r="Q263" s="202">
        <v>0</v>
      </c>
      <c r="R263" s="202">
        <f>Q263*H263</f>
        <v>0</v>
      </c>
      <c r="S263" s="202">
        <v>0</v>
      </c>
      <c r="T263" s="203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04" t="s">
        <v>154</v>
      </c>
      <c r="AT263" s="204" t="s">
        <v>149</v>
      </c>
      <c r="AU263" s="204" t="s">
        <v>94</v>
      </c>
      <c r="AY263" s="16" t="s">
        <v>147</v>
      </c>
      <c r="BE263" s="205">
        <f>IF(N263="základní",J263,0)</f>
        <v>0</v>
      </c>
      <c r="BF263" s="205">
        <f>IF(N263="snížená",J263,0)</f>
        <v>0</v>
      </c>
      <c r="BG263" s="205">
        <f>IF(N263="zákl. přenesená",J263,0)</f>
        <v>0</v>
      </c>
      <c r="BH263" s="205">
        <f>IF(N263="sníž. přenesená",J263,0)</f>
        <v>0</v>
      </c>
      <c r="BI263" s="205">
        <f>IF(N263="nulová",J263,0)</f>
        <v>0</v>
      </c>
      <c r="BJ263" s="16" t="s">
        <v>92</v>
      </c>
      <c r="BK263" s="205">
        <f>ROUND(I263*H263,2)</f>
        <v>0</v>
      </c>
      <c r="BL263" s="16" t="s">
        <v>154</v>
      </c>
      <c r="BM263" s="204" t="s">
        <v>477</v>
      </c>
    </row>
    <row r="264" spans="1:65" s="13" customFormat="1" ht="22.5">
      <c r="B264" s="211"/>
      <c r="C264" s="212"/>
      <c r="D264" s="206" t="s">
        <v>158</v>
      </c>
      <c r="E264" s="213" t="s">
        <v>1</v>
      </c>
      <c r="F264" s="214" t="s">
        <v>478</v>
      </c>
      <c r="G264" s="212"/>
      <c r="H264" s="215">
        <v>168.68799999999999</v>
      </c>
      <c r="I264" s="216"/>
      <c r="J264" s="212"/>
      <c r="K264" s="212"/>
      <c r="L264" s="217"/>
      <c r="M264" s="218"/>
      <c r="N264" s="219"/>
      <c r="O264" s="219"/>
      <c r="P264" s="219"/>
      <c r="Q264" s="219"/>
      <c r="R264" s="219"/>
      <c r="S264" s="219"/>
      <c r="T264" s="220"/>
      <c r="AT264" s="221" t="s">
        <v>158</v>
      </c>
      <c r="AU264" s="221" t="s">
        <v>94</v>
      </c>
      <c r="AV264" s="13" t="s">
        <v>94</v>
      </c>
      <c r="AW264" s="13" t="s">
        <v>41</v>
      </c>
      <c r="AX264" s="13" t="s">
        <v>92</v>
      </c>
      <c r="AY264" s="221" t="s">
        <v>147</v>
      </c>
    </row>
    <row r="265" spans="1:65" s="2" customFormat="1" ht="24">
      <c r="A265" s="34"/>
      <c r="B265" s="35"/>
      <c r="C265" s="193" t="s">
        <v>479</v>
      </c>
      <c r="D265" s="193" t="s">
        <v>149</v>
      </c>
      <c r="E265" s="194" t="s">
        <v>480</v>
      </c>
      <c r="F265" s="195" t="s">
        <v>188</v>
      </c>
      <c r="G265" s="196" t="s">
        <v>189</v>
      </c>
      <c r="H265" s="197">
        <v>12.076000000000001</v>
      </c>
      <c r="I265" s="198"/>
      <c r="J265" s="199">
        <f>ROUND(I265*H265,2)</f>
        <v>0</v>
      </c>
      <c r="K265" s="195" t="s">
        <v>153</v>
      </c>
      <c r="L265" s="39"/>
      <c r="M265" s="200" t="s">
        <v>1</v>
      </c>
      <c r="N265" s="201" t="s">
        <v>50</v>
      </c>
      <c r="O265" s="71"/>
      <c r="P265" s="202">
        <f>O265*H265</f>
        <v>0</v>
      </c>
      <c r="Q265" s="202">
        <v>0</v>
      </c>
      <c r="R265" s="202">
        <f>Q265*H265</f>
        <v>0</v>
      </c>
      <c r="S265" s="202">
        <v>0</v>
      </c>
      <c r="T265" s="203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04" t="s">
        <v>154</v>
      </c>
      <c r="AT265" s="204" t="s">
        <v>149</v>
      </c>
      <c r="AU265" s="204" t="s">
        <v>94</v>
      </c>
      <c r="AY265" s="16" t="s">
        <v>147</v>
      </c>
      <c r="BE265" s="205">
        <f>IF(N265="základní",J265,0)</f>
        <v>0</v>
      </c>
      <c r="BF265" s="205">
        <f>IF(N265="snížená",J265,0)</f>
        <v>0</v>
      </c>
      <c r="BG265" s="205">
        <f>IF(N265="zákl. přenesená",J265,0)</f>
        <v>0</v>
      </c>
      <c r="BH265" s="205">
        <f>IF(N265="sníž. přenesená",J265,0)</f>
        <v>0</v>
      </c>
      <c r="BI265" s="205">
        <f>IF(N265="nulová",J265,0)</f>
        <v>0</v>
      </c>
      <c r="BJ265" s="16" t="s">
        <v>92</v>
      </c>
      <c r="BK265" s="205">
        <f>ROUND(I265*H265,2)</f>
        <v>0</v>
      </c>
      <c r="BL265" s="16" t="s">
        <v>154</v>
      </c>
      <c r="BM265" s="204" t="s">
        <v>481</v>
      </c>
    </row>
    <row r="266" spans="1:65" s="2" customFormat="1" ht="33" customHeight="1">
      <c r="A266" s="34"/>
      <c r="B266" s="35"/>
      <c r="C266" s="193" t="s">
        <v>482</v>
      </c>
      <c r="D266" s="193" t="s">
        <v>149</v>
      </c>
      <c r="E266" s="194" t="s">
        <v>483</v>
      </c>
      <c r="F266" s="195" t="s">
        <v>484</v>
      </c>
      <c r="G266" s="196" t="s">
        <v>189</v>
      </c>
      <c r="H266" s="197">
        <v>0.9</v>
      </c>
      <c r="I266" s="198"/>
      <c r="J266" s="199">
        <f>ROUND(I266*H266,2)</f>
        <v>0</v>
      </c>
      <c r="K266" s="195" t="s">
        <v>153</v>
      </c>
      <c r="L266" s="39"/>
      <c r="M266" s="200" t="s">
        <v>1</v>
      </c>
      <c r="N266" s="201" t="s">
        <v>50</v>
      </c>
      <c r="O266" s="71"/>
      <c r="P266" s="202">
        <f>O266*H266</f>
        <v>0</v>
      </c>
      <c r="Q266" s="202">
        <v>0</v>
      </c>
      <c r="R266" s="202">
        <f>Q266*H266</f>
        <v>0</v>
      </c>
      <c r="S266" s="202">
        <v>0</v>
      </c>
      <c r="T266" s="203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4" t="s">
        <v>154</v>
      </c>
      <c r="AT266" s="204" t="s">
        <v>149</v>
      </c>
      <c r="AU266" s="204" t="s">
        <v>94</v>
      </c>
      <c r="AY266" s="16" t="s">
        <v>147</v>
      </c>
      <c r="BE266" s="205">
        <f>IF(N266="základní",J266,0)</f>
        <v>0</v>
      </c>
      <c r="BF266" s="205">
        <f>IF(N266="snížená",J266,0)</f>
        <v>0</v>
      </c>
      <c r="BG266" s="205">
        <f>IF(N266="zákl. přenesená",J266,0)</f>
        <v>0</v>
      </c>
      <c r="BH266" s="205">
        <f>IF(N266="sníž. přenesená",J266,0)</f>
        <v>0</v>
      </c>
      <c r="BI266" s="205">
        <f>IF(N266="nulová",J266,0)</f>
        <v>0</v>
      </c>
      <c r="BJ266" s="16" t="s">
        <v>92</v>
      </c>
      <c r="BK266" s="205">
        <f>ROUND(I266*H266,2)</f>
        <v>0</v>
      </c>
      <c r="BL266" s="16" t="s">
        <v>154</v>
      </c>
      <c r="BM266" s="204" t="s">
        <v>485</v>
      </c>
    </row>
    <row r="267" spans="1:65" s="13" customFormat="1">
      <c r="B267" s="211"/>
      <c r="C267" s="212"/>
      <c r="D267" s="206" t="s">
        <v>158</v>
      </c>
      <c r="E267" s="213" t="s">
        <v>1</v>
      </c>
      <c r="F267" s="214" t="s">
        <v>486</v>
      </c>
      <c r="G267" s="212"/>
      <c r="H267" s="215">
        <v>0.9</v>
      </c>
      <c r="I267" s="216"/>
      <c r="J267" s="212"/>
      <c r="K267" s="212"/>
      <c r="L267" s="217"/>
      <c r="M267" s="218"/>
      <c r="N267" s="219"/>
      <c r="O267" s="219"/>
      <c r="P267" s="219"/>
      <c r="Q267" s="219"/>
      <c r="R267" s="219"/>
      <c r="S267" s="219"/>
      <c r="T267" s="220"/>
      <c r="AT267" s="221" t="s">
        <v>158</v>
      </c>
      <c r="AU267" s="221" t="s">
        <v>94</v>
      </c>
      <c r="AV267" s="13" t="s">
        <v>94</v>
      </c>
      <c r="AW267" s="13" t="s">
        <v>41</v>
      </c>
      <c r="AX267" s="13" t="s">
        <v>92</v>
      </c>
      <c r="AY267" s="221" t="s">
        <v>147</v>
      </c>
    </row>
    <row r="268" spans="1:65" s="12" customFormat="1" ht="22.9" customHeight="1">
      <c r="B268" s="177"/>
      <c r="C268" s="178"/>
      <c r="D268" s="179" t="s">
        <v>84</v>
      </c>
      <c r="E268" s="191" t="s">
        <v>487</v>
      </c>
      <c r="F268" s="191" t="s">
        <v>488</v>
      </c>
      <c r="G268" s="178"/>
      <c r="H268" s="178"/>
      <c r="I268" s="181"/>
      <c r="J268" s="192">
        <f>BK268</f>
        <v>0</v>
      </c>
      <c r="K268" s="178"/>
      <c r="L268" s="183"/>
      <c r="M268" s="184"/>
      <c r="N268" s="185"/>
      <c r="O268" s="185"/>
      <c r="P268" s="186">
        <f>P269</f>
        <v>0</v>
      </c>
      <c r="Q268" s="185"/>
      <c r="R268" s="186">
        <f>R269</f>
        <v>0</v>
      </c>
      <c r="S268" s="185"/>
      <c r="T268" s="187">
        <f>T269</f>
        <v>0</v>
      </c>
      <c r="AR268" s="188" t="s">
        <v>92</v>
      </c>
      <c r="AT268" s="189" t="s">
        <v>84</v>
      </c>
      <c r="AU268" s="189" t="s">
        <v>92</v>
      </c>
      <c r="AY268" s="188" t="s">
        <v>147</v>
      </c>
      <c r="BK268" s="190">
        <f>BK269</f>
        <v>0</v>
      </c>
    </row>
    <row r="269" spans="1:65" s="2" customFormat="1" ht="24">
      <c r="A269" s="34"/>
      <c r="B269" s="35"/>
      <c r="C269" s="193" t="s">
        <v>489</v>
      </c>
      <c r="D269" s="193" t="s">
        <v>149</v>
      </c>
      <c r="E269" s="194" t="s">
        <v>490</v>
      </c>
      <c r="F269" s="195" t="s">
        <v>491</v>
      </c>
      <c r="G269" s="196" t="s">
        <v>189</v>
      </c>
      <c r="H269" s="197">
        <v>115.425</v>
      </c>
      <c r="I269" s="198"/>
      <c r="J269" s="199">
        <f>ROUND(I269*H269,2)</f>
        <v>0</v>
      </c>
      <c r="K269" s="195" t="s">
        <v>153</v>
      </c>
      <c r="L269" s="39"/>
      <c r="M269" s="200" t="s">
        <v>1</v>
      </c>
      <c r="N269" s="201" t="s">
        <v>50</v>
      </c>
      <c r="O269" s="71"/>
      <c r="P269" s="202">
        <f>O269*H269</f>
        <v>0</v>
      </c>
      <c r="Q269" s="202">
        <v>0</v>
      </c>
      <c r="R269" s="202">
        <f>Q269*H269</f>
        <v>0</v>
      </c>
      <c r="S269" s="202">
        <v>0</v>
      </c>
      <c r="T269" s="203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04" t="s">
        <v>154</v>
      </c>
      <c r="AT269" s="204" t="s">
        <v>149</v>
      </c>
      <c r="AU269" s="204" t="s">
        <v>94</v>
      </c>
      <c r="AY269" s="16" t="s">
        <v>147</v>
      </c>
      <c r="BE269" s="205">
        <f>IF(N269="základní",J269,0)</f>
        <v>0</v>
      </c>
      <c r="BF269" s="205">
        <f>IF(N269="snížená",J269,0)</f>
        <v>0</v>
      </c>
      <c r="BG269" s="205">
        <f>IF(N269="zákl. přenesená",J269,0)</f>
        <v>0</v>
      </c>
      <c r="BH269" s="205">
        <f>IF(N269="sníž. přenesená",J269,0)</f>
        <v>0</v>
      </c>
      <c r="BI269" s="205">
        <f>IF(N269="nulová",J269,0)</f>
        <v>0</v>
      </c>
      <c r="BJ269" s="16" t="s">
        <v>92</v>
      </c>
      <c r="BK269" s="205">
        <f>ROUND(I269*H269,2)</f>
        <v>0</v>
      </c>
      <c r="BL269" s="16" t="s">
        <v>154</v>
      </c>
      <c r="BM269" s="204" t="s">
        <v>492</v>
      </c>
    </row>
    <row r="270" spans="1:65" s="12" customFormat="1" ht="25.9" customHeight="1">
      <c r="B270" s="177"/>
      <c r="C270" s="178"/>
      <c r="D270" s="179" t="s">
        <v>84</v>
      </c>
      <c r="E270" s="180" t="s">
        <v>493</v>
      </c>
      <c r="F270" s="180" t="s">
        <v>494</v>
      </c>
      <c r="G270" s="178"/>
      <c r="H270" s="178"/>
      <c r="I270" s="181"/>
      <c r="J270" s="182">
        <f>BK270</f>
        <v>0</v>
      </c>
      <c r="K270" s="178"/>
      <c r="L270" s="183"/>
      <c r="M270" s="184"/>
      <c r="N270" s="185"/>
      <c r="O270" s="185"/>
      <c r="P270" s="186">
        <f>P271</f>
        <v>0</v>
      </c>
      <c r="Q270" s="185"/>
      <c r="R270" s="186">
        <f>R271</f>
        <v>1.7999999999999999E-2</v>
      </c>
      <c r="S270" s="185"/>
      <c r="T270" s="187">
        <f>T271</f>
        <v>0</v>
      </c>
      <c r="AR270" s="188" t="s">
        <v>94</v>
      </c>
      <c r="AT270" s="189" t="s">
        <v>84</v>
      </c>
      <c r="AU270" s="189" t="s">
        <v>85</v>
      </c>
      <c r="AY270" s="188" t="s">
        <v>147</v>
      </c>
      <c r="BK270" s="190">
        <f>BK271</f>
        <v>0</v>
      </c>
    </row>
    <row r="271" spans="1:65" s="12" customFormat="1" ht="22.9" customHeight="1">
      <c r="B271" s="177"/>
      <c r="C271" s="178"/>
      <c r="D271" s="179" t="s">
        <v>84</v>
      </c>
      <c r="E271" s="191" t="s">
        <v>495</v>
      </c>
      <c r="F271" s="191" t="s">
        <v>496</v>
      </c>
      <c r="G271" s="178"/>
      <c r="H271" s="178"/>
      <c r="I271" s="181"/>
      <c r="J271" s="192">
        <f>BK271</f>
        <v>0</v>
      </c>
      <c r="K271" s="178"/>
      <c r="L271" s="183"/>
      <c r="M271" s="184"/>
      <c r="N271" s="185"/>
      <c r="O271" s="185"/>
      <c r="P271" s="186">
        <f>SUM(P272:P279)</f>
        <v>0</v>
      </c>
      <c r="Q271" s="185"/>
      <c r="R271" s="186">
        <f>SUM(R272:R279)</f>
        <v>1.7999999999999999E-2</v>
      </c>
      <c r="S271" s="185"/>
      <c r="T271" s="187">
        <f>SUM(T272:T279)</f>
        <v>0</v>
      </c>
      <c r="AR271" s="188" t="s">
        <v>94</v>
      </c>
      <c r="AT271" s="189" t="s">
        <v>84</v>
      </c>
      <c r="AU271" s="189" t="s">
        <v>92</v>
      </c>
      <c r="AY271" s="188" t="s">
        <v>147</v>
      </c>
      <c r="BK271" s="190">
        <f>SUM(BK272:BK279)</f>
        <v>0</v>
      </c>
    </row>
    <row r="272" spans="1:65" s="2" customFormat="1" ht="24">
      <c r="A272" s="34"/>
      <c r="B272" s="35"/>
      <c r="C272" s="193" t="s">
        <v>497</v>
      </c>
      <c r="D272" s="193" t="s">
        <v>149</v>
      </c>
      <c r="E272" s="194" t="s">
        <v>498</v>
      </c>
      <c r="F272" s="195" t="s">
        <v>499</v>
      </c>
      <c r="G272" s="196" t="s">
        <v>152</v>
      </c>
      <c r="H272" s="197">
        <v>15.45</v>
      </c>
      <c r="I272" s="198"/>
      <c r="J272" s="199">
        <f>ROUND(I272*H272,2)</f>
        <v>0</v>
      </c>
      <c r="K272" s="195" t="s">
        <v>153</v>
      </c>
      <c r="L272" s="39"/>
      <c r="M272" s="200" t="s">
        <v>1</v>
      </c>
      <c r="N272" s="201" t="s">
        <v>50</v>
      </c>
      <c r="O272" s="71"/>
      <c r="P272" s="202">
        <f>O272*H272</f>
        <v>0</v>
      </c>
      <c r="Q272" s="202">
        <v>0</v>
      </c>
      <c r="R272" s="202">
        <f>Q272*H272</f>
        <v>0</v>
      </c>
      <c r="S272" s="202">
        <v>0</v>
      </c>
      <c r="T272" s="203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04" t="s">
        <v>233</v>
      </c>
      <c r="AT272" s="204" t="s">
        <v>149</v>
      </c>
      <c r="AU272" s="204" t="s">
        <v>94</v>
      </c>
      <c r="AY272" s="16" t="s">
        <v>147</v>
      </c>
      <c r="BE272" s="205">
        <f>IF(N272="základní",J272,0)</f>
        <v>0</v>
      </c>
      <c r="BF272" s="205">
        <f>IF(N272="snížená",J272,0)</f>
        <v>0</v>
      </c>
      <c r="BG272" s="205">
        <f>IF(N272="zákl. přenesená",J272,0)</f>
        <v>0</v>
      </c>
      <c r="BH272" s="205">
        <f>IF(N272="sníž. přenesená",J272,0)</f>
        <v>0</v>
      </c>
      <c r="BI272" s="205">
        <f>IF(N272="nulová",J272,0)</f>
        <v>0</v>
      </c>
      <c r="BJ272" s="16" t="s">
        <v>92</v>
      </c>
      <c r="BK272" s="205">
        <f>ROUND(I272*H272,2)</f>
        <v>0</v>
      </c>
      <c r="BL272" s="16" t="s">
        <v>233</v>
      </c>
      <c r="BM272" s="204" t="s">
        <v>500</v>
      </c>
    </row>
    <row r="273" spans="1:65" s="13" customFormat="1">
      <c r="B273" s="211"/>
      <c r="C273" s="212"/>
      <c r="D273" s="206" t="s">
        <v>158</v>
      </c>
      <c r="E273" s="213" t="s">
        <v>1</v>
      </c>
      <c r="F273" s="214" t="s">
        <v>501</v>
      </c>
      <c r="G273" s="212"/>
      <c r="H273" s="215">
        <v>15.45</v>
      </c>
      <c r="I273" s="216"/>
      <c r="J273" s="212"/>
      <c r="K273" s="212"/>
      <c r="L273" s="217"/>
      <c r="M273" s="218"/>
      <c r="N273" s="219"/>
      <c r="O273" s="219"/>
      <c r="P273" s="219"/>
      <c r="Q273" s="219"/>
      <c r="R273" s="219"/>
      <c r="S273" s="219"/>
      <c r="T273" s="220"/>
      <c r="AT273" s="221" t="s">
        <v>158</v>
      </c>
      <c r="AU273" s="221" t="s">
        <v>94</v>
      </c>
      <c r="AV273" s="13" t="s">
        <v>94</v>
      </c>
      <c r="AW273" s="13" t="s">
        <v>41</v>
      </c>
      <c r="AX273" s="13" t="s">
        <v>92</v>
      </c>
      <c r="AY273" s="221" t="s">
        <v>147</v>
      </c>
    </row>
    <row r="274" spans="1:65" s="2" customFormat="1" ht="16.5" customHeight="1">
      <c r="A274" s="34"/>
      <c r="B274" s="35"/>
      <c r="C274" s="222" t="s">
        <v>502</v>
      </c>
      <c r="D274" s="222" t="s">
        <v>199</v>
      </c>
      <c r="E274" s="223" t="s">
        <v>503</v>
      </c>
      <c r="F274" s="224" t="s">
        <v>504</v>
      </c>
      <c r="G274" s="225" t="s">
        <v>189</v>
      </c>
      <c r="H274" s="226">
        <v>5.0000000000000001E-3</v>
      </c>
      <c r="I274" s="227"/>
      <c r="J274" s="228">
        <f>ROUND(I274*H274,2)</f>
        <v>0</v>
      </c>
      <c r="K274" s="224" t="s">
        <v>153</v>
      </c>
      <c r="L274" s="229"/>
      <c r="M274" s="230" t="s">
        <v>1</v>
      </c>
      <c r="N274" s="231" t="s">
        <v>50</v>
      </c>
      <c r="O274" s="71"/>
      <c r="P274" s="202">
        <f>O274*H274</f>
        <v>0</v>
      </c>
      <c r="Q274" s="202">
        <v>1</v>
      </c>
      <c r="R274" s="202">
        <f>Q274*H274</f>
        <v>5.0000000000000001E-3</v>
      </c>
      <c r="S274" s="202">
        <v>0</v>
      </c>
      <c r="T274" s="20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04" t="s">
        <v>309</v>
      </c>
      <c r="AT274" s="204" t="s">
        <v>199</v>
      </c>
      <c r="AU274" s="204" t="s">
        <v>94</v>
      </c>
      <c r="AY274" s="16" t="s">
        <v>147</v>
      </c>
      <c r="BE274" s="205">
        <f>IF(N274="základní",J274,0)</f>
        <v>0</v>
      </c>
      <c r="BF274" s="205">
        <f>IF(N274="snížená",J274,0)</f>
        <v>0</v>
      </c>
      <c r="BG274" s="205">
        <f>IF(N274="zákl. přenesená",J274,0)</f>
        <v>0</v>
      </c>
      <c r="BH274" s="205">
        <f>IF(N274="sníž. přenesená",J274,0)</f>
        <v>0</v>
      </c>
      <c r="BI274" s="205">
        <f>IF(N274="nulová",J274,0)</f>
        <v>0</v>
      </c>
      <c r="BJ274" s="16" t="s">
        <v>92</v>
      </c>
      <c r="BK274" s="205">
        <f>ROUND(I274*H274,2)</f>
        <v>0</v>
      </c>
      <c r="BL274" s="16" t="s">
        <v>233</v>
      </c>
      <c r="BM274" s="204" t="s">
        <v>505</v>
      </c>
    </row>
    <row r="275" spans="1:65" s="13" customFormat="1">
      <c r="B275" s="211"/>
      <c r="C275" s="212"/>
      <c r="D275" s="206" t="s">
        <v>158</v>
      </c>
      <c r="E275" s="212"/>
      <c r="F275" s="214" t="s">
        <v>506</v>
      </c>
      <c r="G275" s="212"/>
      <c r="H275" s="215">
        <v>5.0000000000000001E-3</v>
      </c>
      <c r="I275" s="216"/>
      <c r="J275" s="212"/>
      <c r="K275" s="212"/>
      <c r="L275" s="217"/>
      <c r="M275" s="218"/>
      <c r="N275" s="219"/>
      <c r="O275" s="219"/>
      <c r="P275" s="219"/>
      <c r="Q275" s="219"/>
      <c r="R275" s="219"/>
      <c r="S275" s="219"/>
      <c r="T275" s="220"/>
      <c r="AT275" s="221" t="s">
        <v>158</v>
      </c>
      <c r="AU275" s="221" t="s">
        <v>94</v>
      </c>
      <c r="AV275" s="13" t="s">
        <v>94</v>
      </c>
      <c r="AW275" s="13" t="s">
        <v>4</v>
      </c>
      <c r="AX275" s="13" t="s">
        <v>92</v>
      </c>
      <c r="AY275" s="221" t="s">
        <v>147</v>
      </c>
    </row>
    <row r="276" spans="1:65" s="2" customFormat="1" ht="24">
      <c r="A276" s="34"/>
      <c r="B276" s="35"/>
      <c r="C276" s="193" t="s">
        <v>507</v>
      </c>
      <c r="D276" s="193" t="s">
        <v>149</v>
      </c>
      <c r="E276" s="194" t="s">
        <v>508</v>
      </c>
      <c r="F276" s="195" t="s">
        <v>509</v>
      </c>
      <c r="G276" s="196" t="s">
        <v>152</v>
      </c>
      <c r="H276" s="197">
        <v>30.9</v>
      </c>
      <c r="I276" s="198"/>
      <c r="J276" s="199">
        <f>ROUND(I276*H276,2)</f>
        <v>0</v>
      </c>
      <c r="K276" s="195" t="s">
        <v>153</v>
      </c>
      <c r="L276" s="39"/>
      <c r="M276" s="200" t="s">
        <v>1</v>
      </c>
      <c r="N276" s="201" t="s">
        <v>50</v>
      </c>
      <c r="O276" s="71"/>
      <c r="P276" s="202">
        <f>O276*H276</f>
        <v>0</v>
      </c>
      <c r="Q276" s="202">
        <v>0</v>
      </c>
      <c r="R276" s="202">
        <f>Q276*H276</f>
        <v>0</v>
      </c>
      <c r="S276" s="202">
        <v>0</v>
      </c>
      <c r="T276" s="203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04" t="s">
        <v>233</v>
      </c>
      <c r="AT276" s="204" t="s">
        <v>149</v>
      </c>
      <c r="AU276" s="204" t="s">
        <v>94</v>
      </c>
      <c r="AY276" s="16" t="s">
        <v>147</v>
      </c>
      <c r="BE276" s="205">
        <f>IF(N276="základní",J276,0)</f>
        <v>0</v>
      </c>
      <c r="BF276" s="205">
        <f>IF(N276="snížená",J276,0)</f>
        <v>0</v>
      </c>
      <c r="BG276" s="205">
        <f>IF(N276="zákl. přenesená",J276,0)</f>
        <v>0</v>
      </c>
      <c r="BH276" s="205">
        <f>IF(N276="sníž. přenesená",J276,0)</f>
        <v>0</v>
      </c>
      <c r="BI276" s="205">
        <f>IF(N276="nulová",J276,0)</f>
        <v>0</v>
      </c>
      <c r="BJ276" s="16" t="s">
        <v>92</v>
      </c>
      <c r="BK276" s="205">
        <f>ROUND(I276*H276,2)</f>
        <v>0</v>
      </c>
      <c r="BL276" s="16" t="s">
        <v>233</v>
      </c>
      <c r="BM276" s="204" t="s">
        <v>510</v>
      </c>
    </row>
    <row r="277" spans="1:65" s="13" customFormat="1">
      <c r="B277" s="211"/>
      <c r="C277" s="212"/>
      <c r="D277" s="206" t="s">
        <v>158</v>
      </c>
      <c r="E277" s="213" t="s">
        <v>1</v>
      </c>
      <c r="F277" s="214" t="s">
        <v>511</v>
      </c>
      <c r="G277" s="212"/>
      <c r="H277" s="215">
        <v>30.9</v>
      </c>
      <c r="I277" s="216"/>
      <c r="J277" s="212"/>
      <c r="K277" s="212"/>
      <c r="L277" s="217"/>
      <c r="M277" s="218"/>
      <c r="N277" s="219"/>
      <c r="O277" s="219"/>
      <c r="P277" s="219"/>
      <c r="Q277" s="219"/>
      <c r="R277" s="219"/>
      <c r="S277" s="219"/>
      <c r="T277" s="220"/>
      <c r="AT277" s="221" t="s">
        <v>158</v>
      </c>
      <c r="AU277" s="221" t="s">
        <v>94</v>
      </c>
      <c r="AV277" s="13" t="s">
        <v>94</v>
      </c>
      <c r="AW277" s="13" t="s">
        <v>41</v>
      </c>
      <c r="AX277" s="13" t="s">
        <v>92</v>
      </c>
      <c r="AY277" s="221" t="s">
        <v>147</v>
      </c>
    </row>
    <row r="278" spans="1:65" s="2" customFormat="1" ht="16.5" customHeight="1">
      <c r="A278" s="34"/>
      <c r="B278" s="35"/>
      <c r="C278" s="222" t="s">
        <v>512</v>
      </c>
      <c r="D278" s="222" t="s">
        <v>199</v>
      </c>
      <c r="E278" s="223" t="s">
        <v>513</v>
      </c>
      <c r="F278" s="224" t="s">
        <v>514</v>
      </c>
      <c r="G278" s="225" t="s">
        <v>189</v>
      </c>
      <c r="H278" s="226">
        <v>1.2999999999999999E-2</v>
      </c>
      <c r="I278" s="227"/>
      <c r="J278" s="228">
        <f>ROUND(I278*H278,2)</f>
        <v>0</v>
      </c>
      <c r="K278" s="224" t="s">
        <v>153</v>
      </c>
      <c r="L278" s="229"/>
      <c r="M278" s="230" t="s">
        <v>1</v>
      </c>
      <c r="N278" s="231" t="s">
        <v>50</v>
      </c>
      <c r="O278" s="71"/>
      <c r="P278" s="202">
        <f>O278*H278</f>
        <v>0</v>
      </c>
      <c r="Q278" s="202">
        <v>1</v>
      </c>
      <c r="R278" s="202">
        <f>Q278*H278</f>
        <v>1.2999999999999999E-2</v>
      </c>
      <c r="S278" s="202">
        <v>0</v>
      </c>
      <c r="T278" s="203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04" t="s">
        <v>309</v>
      </c>
      <c r="AT278" s="204" t="s">
        <v>199</v>
      </c>
      <c r="AU278" s="204" t="s">
        <v>94</v>
      </c>
      <c r="AY278" s="16" t="s">
        <v>147</v>
      </c>
      <c r="BE278" s="205">
        <f>IF(N278="základní",J278,0)</f>
        <v>0</v>
      </c>
      <c r="BF278" s="205">
        <f>IF(N278="snížená",J278,0)</f>
        <v>0</v>
      </c>
      <c r="BG278" s="205">
        <f>IF(N278="zákl. přenesená",J278,0)</f>
        <v>0</v>
      </c>
      <c r="BH278" s="205">
        <f>IF(N278="sníž. přenesená",J278,0)</f>
        <v>0</v>
      </c>
      <c r="BI278" s="205">
        <f>IF(N278="nulová",J278,0)</f>
        <v>0</v>
      </c>
      <c r="BJ278" s="16" t="s">
        <v>92</v>
      </c>
      <c r="BK278" s="205">
        <f>ROUND(I278*H278,2)</f>
        <v>0</v>
      </c>
      <c r="BL278" s="16" t="s">
        <v>233</v>
      </c>
      <c r="BM278" s="204" t="s">
        <v>515</v>
      </c>
    </row>
    <row r="279" spans="1:65" s="13" customFormat="1">
      <c r="B279" s="211"/>
      <c r="C279" s="212"/>
      <c r="D279" s="206" t="s">
        <v>158</v>
      </c>
      <c r="E279" s="212"/>
      <c r="F279" s="214" t="s">
        <v>516</v>
      </c>
      <c r="G279" s="212"/>
      <c r="H279" s="215">
        <v>1.2999999999999999E-2</v>
      </c>
      <c r="I279" s="216"/>
      <c r="J279" s="212"/>
      <c r="K279" s="212"/>
      <c r="L279" s="217"/>
      <c r="M279" s="218"/>
      <c r="N279" s="219"/>
      <c r="O279" s="219"/>
      <c r="P279" s="219"/>
      <c r="Q279" s="219"/>
      <c r="R279" s="219"/>
      <c r="S279" s="219"/>
      <c r="T279" s="220"/>
      <c r="AT279" s="221" t="s">
        <v>158</v>
      </c>
      <c r="AU279" s="221" t="s">
        <v>94</v>
      </c>
      <c r="AV279" s="13" t="s">
        <v>94</v>
      </c>
      <c r="AW279" s="13" t="s">
        <v>4</v>
      </c>
      <c r="AX279" s="13" t="s">
        <v>92</v>
      </c>
      <c r="AY279" s="221" t="s">
        <v>147</v>
      </c>
    </row>
    <row r="280" spans="1:65" s="12" customFormat="1" ht="25.9" customHeight="1">
      <c r="B280" s="177"/>
      <c r="C280" s="178"/>
      <c r="D280" s="179" t="s">
        <v>84</v>
      </c>
      <c r="E280" s="180" t="s">
        <v>199</v>
      </c>
      <c r="F280" s="180" t="s">
        <v>517</v>
      </c>
      <c r="G280" s="178"/>
      <c r="H280" s="178"/>
      <c r="I280" s="181"/>
      <c r="J280" s="182">
        <f>BK280</f>
        <v>0</v>
      </c>
      <c r="K280" s="178"/>
      <c r="L280" s="183"/>
      <c r="M280" s="184"/>
      <c r="N280" s="185"/>
      <c r="O280" s="185"/>
      <c r="P280" s="186">
        <f>P281</f>
        <v>0</v>
      </c>
      <c r="Q280" s="185"/>
      <c r="R280" s="186">
        <f>R281</f>
        <v>0</v>
      </c>
      <c r="S280" s="185"/>
      <c r="T280" s="187">
        <f>T281</f>
        <v>0</v>
      </c>
      <c r="AR280" s="188" t="s">
        <v>163</v>
      </c>
      <c r="AT280" s="189" t="s">
        <v>84</v>
      </c>
      <c r="AU280" s="189" t="s">
        <v>85</v>
      </c>
      <c r="AY280" s="188" t="s">
        <v>147</v>
      </c>
      <c r="BK280" s="190">
        <f>BK281</f>
        <v>0</v>
      </c>
    </row>
    <row r="281" spans="1:65" s="12" customFormat="1" ht="22.9" customHeight="1">
      <c r="B281" s="177"/>
      <c r="C281" s="178"/>
      <c r="D281" s="179" t="s">
        <v>84</v>
      </c>
      <c r="E281" s="191" t="s">
        <v>518</v>
      </c>
      <c r="F281" s="191" t="s">
        <v>519</v>
      </c>
      <c r="G281" s="178"/>
      <c r="H281" s="178"/>
      <c r="I281" s="181"/>
      <c r="J281" s="192">
        <f>BK281</f>
        <v>0</v>
      </c>
      <c r="K281" s="178"/>
      <c r="L281" s="183"/>
      <c r="M281" s="184"/>
      <c r="N281" s="185"/>
      <c r="O281" s="185"/>
      <c r="P281" s="186">
        <f>SUM(P282:P283)</f>
        <v>0</v>
      </c>
      <c r="Q281" s="185"/>
      <c r="R281" s="186">
        <f>SUM(R282:R283)</f>
        <v>0</v>
      </c>
      <c r="S281" s="185"/>
      <c r="T281" s="187">
        <f>SUM(T282:T283)</f>
        <v>0</v>
      </c>
      <c r="AR281" s="188" t="s">
        <v>163</v>
      </c>
      <c r="AT281" s="189" t="s">
        <v>84</v>
      </c>
      <c r="AU281" s="189" t="s">
        <v>92</v>
      </c>
      <c r="AY281" s="188" t="s">
        <v>147</v>
      </c>
      <c r="BK281" s="190">
        <f>SUM(BK282:BK283)</f>
        <v>0</v>
      </c>
    </row>
    <row r="282" spans="1:65" s="2" customFormat="1" ht="24">
      <c r="A282" s="34"/>
      <c r="B282" s="35"/>
      <c r="C282" s="193" t="s">
        <v>520</v>
      </c>
      <c r="D282" s="193" t="s">
        <v>149</v>
      </c>
      <c r="E282" s="194" t="s">
        <v>521</v>
      </c>
      <c r="F282" s="195" t="s">
        <v>522</v>
      </c>
      <c r="G282" s="196" t="s">
        <v>523</v>
      </c>
      <c r="H282" s="197">
        <v>1</v>
      </c>
      <c r="I282" s="198"/>
      <c r="J282" s="199">
        <f>ROUND(I282*H282,2)</f>
        <v>0</v>
      </c>
      <c r="K282" s="195" t="s">
        <v>1</v>
      </c>
      <c r="L282" s="39"/>
      <c r="M282" s="200" t="s">
        <v>1</v>
      </c>
      <c r="N282" s="201" t="s">
        <v>50</v>
      </c>
      <c r="O282" s="71"/>
      <c r="P282" s="202">
        <f>O282*H282</f>
        <v>0</v>
      </c>
      <c r="Q282" s="202">
        <v>0</v>
      </c>
      <c r="R282" s="202">
        <f>Q282*H282</f>
        <v>0</v>
      </c>
      <c r="S282" s="202">
        <v>0</v>
      </c>
      <c r="T282" s="203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04" t="s">
        <v>209</v>
      </c>
      <c r="AT282" s="204" t="s">
        <v>149</v>
      </c>
      <c r="AU282" s="204" t="s">
        <v>94</v>
      </c>
      <c r="AY282" s="16" t="s">
        <v>147</v>
      </c>
      <c r="BE282" s="205">
        <f>IF(N282="základní",J282,0)</f>
        <v>0</v>
      </c>
      <c r="BF282" s="205">
        <f>IF(N282="snížená",J282,0)</f>
        <v>0</v>
      </c>
      <c r="BG282" s="205">
        <f>IF(N282="zákl. přenesená",J282,0)</f>
        <v>0</v>
      </c>
      <c r="BH282" s="205">
        <f>IF(N282="sníž. přenesená",J282,0)</f>
        <v>0</v>
      </c>
      <c r="BI282" s="205">
        <f>IF(N282="nulová",J282,0)</f>
        <v>0</v>
      </c>
      <c r="BJ282" s="16" t="s">
        <v>92</v>
      </c>
      <c r="BK282" s="205">
        <f>ROUND(I282*H282,2)</f>
        <v>0</v>
      </c>
      <c r="BL282" s="16" t="s">
        <v>209</v>
      </c>
      <c r="BM282" s="204" t="s">
        <v>524</v>
      </c>
    </row>
    <row r="283" spans="1:65" s="2" customFormat="1" ht="29.25">
      <c r="A283" s="34"/>
      <c r="B283" s="35"/>
      <c r="C283" s="36"/>
      <c r="D283" s="206" t="s">
        <v>156</v>
      </c>
      <c r="E283" s="36"/>
      <c r="F283" s="207" t="s">
        <v>525</v>
      </c>
      <c r="G283" s="36"/>
      <c r="H283" s="36"/>
      <c r="I283" s="208"/>
      <c r="J283" s="36"/>
      <c r="K283" s="36"/>
      <c r="L283" s="39"/>
      <c r="M283" s="243"/>
      <c r="N283" s="244"/>
      <c r="O283" s="245"/>
      <c r="P283" s="245"/>
      <c r="Q283" s="245"/>
      <c r="R283" s="245"/>
      <c r="S283" s="245"/>
      <c r="T283" s="246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6" t="s">
        <v>156</v>
      </c>
      <c r="AU283" s="16" t="s">
        <v>94</v>
      </c>
    </row>
    <row r="284" spans="1:65" s="2" customFormat="1" ht="6.95" customHeight="1">
      <c r="A284" s="34"/>
      <c r="B284" s="54"/>
      <c r="C284" s="55"/>
      <c r="D284" s="55"/>
      <c r="E284" s="55"/>
      <c r="F284" s="55"/>
      <c r="G284" s="55"/>
      <c r="H284" s="55"/>
      <c r="I284" s="55"/>
      <c r="J284" s="55"/>
      <c r="K284" s="55"/>
      <c r="L284" s="39"/>
      <c r="M284" s="34"/>
      <c r="O284" s="34"/>
      <c r="P284" s="34"/>
      <c r="Q284" s="34"/>
      <c r="R284" s="34"/>
      <c r="S284" s="34"/>
      <c r="T284" s="34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</row>
  </sheetData>
  <sheetProtection algorithmName="SHA-512" hashValue="WHr8LaVVckMBexCLoFVX4ALfD2mGQ2Im1pefFbkZM5LKonY3IdIT6v0/C2aOcn22FXf3jEY88Am7EVtnKZQ5cg==" saltValue="wlHx4ufyLcTYuTxEFKj3iw==" spinCount="100000" sheet="1" objects="1" scenarios="1" formatColumns="0" formatRows="0" autoFilter="0"/>
  <autoFilter ref="C131:K283"/>
  <mergeCells count="12">
    <mergeCell ref="E124:H124"/>
    <mergeCell ref="L2:V2"/>
    <mergeCell ref="E84:H84"/>
    <mergeCell ref="E86:H86"/>
    <mergeCell ref="E88:H88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AT2" s="16" t="s">
        <v>105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94</v>
      </c>
    </row>
    <row r="4" spans="1:46" s="1" customFormat="1" ht="24.95" customHeight="1">
      <c r="B4" s="19"/>
      <c r="D4" s="117" t="s">
        <v>109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295" t="str">
        <f>'Rekapitulace stavby'!K6</f>
        <v>Oprava mostu v km 54,320 trati Podlešín - Obrnice</v>
      </c>
      <c r="F7" s="296"/>
      <c r="G7" s="296"/>
      <c r="H7" s="296"/>
      <c r="L7" s="19"/>
    </row>
    <row r="8" spans="1:46" s="1" customFormat="1" ht="12" customHeight="1">
      <c r="B8" s="19"/>
      <c r="D8" s="119" t="s">
        <v>110</v>
      </c>
      <c r="L8" s="19"/>
    </row>
    <row r="9" spans="1:46" s="2" customFormat="1" ht="23.25" customHeight="1">
      <c r="A9" s="34"/>
      <c r="B9" s="39"/>
      <c r="C9" s="34"/>
      <c r="D9" s="34"/>
      <c r="E9" s="295" t="s">
        <v>526</v>
      </c>
      <c r="F9" s="297"/>
      <c r="G9" s="297"/>
      <c r="H9" s="29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112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298" t="s">
        <v>527</v>
      </c>
      <c r="F11" s="297"/>
      <c r="G11" s="297"/>
      <c r="H11" s="297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22</v>
      </c>
      <c r="G14" s="34"/>
      <c r="H14" s="34"/>
      <c r="I14" s="119" t="s">
        <v>23</v>
      </c>
      <c r="J14" s="120" t="str">
        <f>'Rekapitulace stavby'!AN8</f>
        <v>23. 2. 2021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299" t="str">
        <f>'Rekapitulace stavby'!E14</f>
        <v>Vyplň údaj</v>
      </c>
      <c r="F20" s="300"/>
      <c r="G20" s="300"/>
      <c r="H20" s="300"/>
      <c r="I20" s="119" t="s">
        <v>33</v>
      </c>
      <c r="J20" s="29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19" t="s">
        <v>33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01" t="s">
        <v>1</v>
      </c>
      <c r="F29" s="301"/>
      <c r="G29" s="301"/>
      <c r="H29" s="301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45</v>
      </c>
      <c r="E32" s="34"/>
      <c r="F32" s="34"/>
      <c r="G32" s="34"/>
      <c r="H32" s="34"/>
      <c r="I32" s="34"/>
      <c r="J32" s="128">
        <f>ROUND(J126,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47</v>
      </c>
      <c r="G34" s="34"/>
      <c r="H34" s="34"/>
      <c r="I34" s="129" t="s">
        <v>46</v>
      </c>
      <c r="J34" s="129" t="s">
        <v>48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49</v>
      </c>
      <c r="E35" s="119" t="s">
        <v>50</v>
      </c>
      <c r="F35" s="131">
        <f>ROUND((SUM(BE126:BE148)),  2)</f>
        <v>0</v>
      </c>
      <c r="G35" s="34"/>
      <c r="H35" s="34"/>
      <c r="I35" s="132">
        <v>0.21</v>
      </c>
      <c r="J35" s="131">
        <f>ROUND(((SUM(BE126:BE148))*I35),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51</v>
      </c>
      <c r="F36" s="131">
        <f>ROUND((SUM(BF126:BF148)),  2)</f>
        <v>0</v>
      </c>
      <c r="G36" s="34"/>
      <c r="H36" s="34"/>
      <c r="I36" s="132">
        <v>0.15</v>
      </c>
      <c r="J36" s="131">
        <f>ROUND(((SUM(BF126:BF148))*I36),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52</v>
      </c>
      <c r="F37" s="131">
        <f>ROUND((SUM(BG126:BG148)),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53</v>
      </c>
      <c r="F38" s="131">
        <f>ROUND((SUM(BH126:BH148)),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54</v>
      </c>
      <c r="F39" s="131">
        <f>ROUND((SUM(BI126:BI148)),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55</v>
      </c>
      <c r="E41" s="135"/>
      <c r="F41" s="135"/>
      <c r="G41" s="136" t="s">
        <v>56</v>
      </c>
      <c r="H41" s="137" t="s">
        <v>57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58</v>
      </c>
      <c r="E49" s="141"/>
      <c r="F49" s="141"/>
      <c r="G49" s="140" t="s">
        <v>59</v>
      </c>
      <c r="H49" s="141"/>
      <c r="I49" s="141"/>
      <c r="J49" s="141"/>
      <c r="K49" s="141"/>
      <c r="L49" s="51"/>
    </row>
    <row r="50" spans="1:31">
      <c r="B50" s="19"/>
      <c r="L50" s="1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 s="2" customFormat="1" ht="12.75">
      <c r="A60" s="34"/>
      <c r="B60" s="39"/>
      <c r="C60" s="34"/>
      <c r="D60" s="142" t="s">
        <v>60</v>
      </c>
      <c r="E60" s="143"/>
      <c r="F60" s="144" t="s">
        <v>61</v>
      </c>
      <c r="G60" s="142" t="s">
        <v>60</v>
      </c>
      <c r="H60" s="143"/>
      <c r="I60" s="143"/>
      <c r="J60" s="145" t="s">
        <v>61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>
      <c r="B61" s="19"/>
      <c r="L61" s="19"/>
    </row>
    <row r="62" spans="1:31">
      <c r="B62" s="19"/>
      <c r="L62" s="19"/>
    </row>
    <row r="63" spans="1:31">
      <c r="B63" s="19"/>
      <c r="L63" s="19"/>
    </row>
    <row r="64" spans="1:31" s="2" customFormat="1" ht="12.75">
      <c r="A64" s="34"/>
      <c r="B64" s="39"/>
      <c r="C64" s="34"/>
      <c r="D64" s="140" t="s">
        <v>62</v>
      </c>
      <c r="E64" s="146"/>
      <c r="F64" s="146"/>
      <c r="G64" s="140" t="s">
        <v>63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>
      <c r="B65" s="19"/>
      <c r="L65" s="1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 s="2" customFormat="1" ht="12.75">
      <c r="A75" s="34"/>
      <c r="B75" s="39"/>
      <c r="C75" s="34"/>
      <c r="D75" s="142" t="s">
        <v>60</v>
      </c>
      <c r="E75" s="143"/>
      <c r="F75" s="144" t="s">
        <v>61</v>
      </c>
      <c r="G75" s="142" t="s">
        <v>60</v>
      </c>
      <c r="H75" s="143"/>
      <c r="I75" s="143"/>
      <c r="J75" s="145" t="s">
        <v>61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114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293" t="str">
        <f>E7</f>
        <v>Oprava mostu v km 54,320 trati Podlešín - Obrnice</v>
      </c>
      <c r="F84" s="294"/>
      <c r="G84" s="294"/>
      <c r="H84" s="294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110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293" t="s">
        <v>526</v>
      </c>
      <c r="F86" s="292"/>
      <c r="G86" s="292"/>
      <c r="H86" s="292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112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>
      <c r="A88" s="34"/>
      <c r="B88" s="35"/>
      <c r="C88" s="36"/>
      <c r="D88" s="36"/>
      <c r="E88" s="281" t="str">
        <f>E11</f>
        <v xml:space="preserve">20-16a-2/01 - Oprava mostu v km 54,320 trati Podlešín - Obrnice _ VRN </v>
      </c>
      <c r="F88" s="292"/>
      <c r="G88" s="292"/>
      <c r="H88" s="292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>Slaný u koupaliště</v>
      </c>
      <c r="G90" s="36"/>
      <c r="H90" s="36"/>
      <c r="I90" s="28" t="s">
        <v>23</v>
      </c>
      <c r="J90" s="66" t="str">
        <f>IF(J14="","",J14)</f>
        <v>23. 2. 2021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115</v>
      </c>
      <c r="D95" s="152"/>
      <c r="E95" s="152"/>
      <c r="F95" s="152"/>
      <c r="G95" s="152"/>
      <c r="H95" s="152"/>
      <c r="I95" s="152"/>
      <c r="J95" s="153" t="s">
        <v>116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117</v>
      </c>
      <c r="D97" s="36"/>
      <c r="E97" s="36"/>
      <c r="F97" s="36"/>
      <c r="G97" s="36"/>
      <c r="H97" s="36"/>
      <c r="I97" s="36"/>
      <c r="J97" s="84">
        <f>J126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118</v>
      </c>
    </row>
    <row r="98" spans="1:47" s="9" customFormat="1" ht="24.95" customHeight="1">
      <c r="B98" s="155"/>
      <c r="C98" s="156"/>
      <c r="D98" s="157" t="s">
        <v>528</v>
      </c>
      <c r="E98" s="158"/>
      <c r="F98" s="158"/>
      <c r="G98" s="158"/>
      <c r="H98" s="158"/>
      <c r="I98" s="158"/>
      <c r="J98" s="159">
        <f>J127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529</v>
      </c>
      <c r="E99" s="163"/>
      <c r="F99" s="163"/>
      <c r="G99" s="163"/>
      <c r="H99" s="163"/>
      <c r="I99" s="163"/>
      <c r="J99" s="164">
        <f>J128</f>
        <v>0</v>
      </c>
      <c r="K99" s="104"/>
      <c r="L99" s="165"/>
    </row>
    <row r="100" spans="1:47" s="10" customFormat="1" ht="19.899999999999999" customHeight="1">
      <c r="B100" s="161"/>
      <c r="C100" s="104"/>
      <c r="D100" s="162" t="s">
        <v>530</v>
      </c>
      <c r="E100" s="163"/>
      <c r="F100" s="163"/>
      <c r="G100" s="163"/>
      <c r="H100" s="163"/>
      <c r="I100" s="163"/>
      <c r="J100" s="164">
        <f>J130</f>
        <v>0</v>
      </c>
      <c r="K100" s="104"/>
      <c r="L100" s="165"/>
    </row>
    <row r="101" spans="1:47" s="10" customFormat="1" ht="19.899999999999999" customHeight="1">
      <c r="B101" s="161"/>
      <c r="C101" s="104"/>
      <c r="D101" s="162" t="s">
        <v>531</v>
      </c>
      <c r="E101" s="163"/>
      <c r="F101" s="163"/>
      <c r="G101" s="163"/>
      <c r="H101" s="163"/>
      <c r="I101" s="163"/>
      <c r="J101" s="164">
        <f>J137</f>
        <v>0</v>
      </c>
      <c r="K101" s="104"/>
      <c r="L101" s="165"/>
    </row>
    <row r="102" spans="1:47" s="10" customFormat="1" ht="19.899999999999999" customHeight="1">
      <c r="B102" s="161"/>
      <c r="C102" s="104"/>
      <c r="D102" s="162" t="s">
        <v>532</v>
      </c>
      <c r="E102" s="163"/>
      <c r="F102" s="163"/>
      <c r="G102" s="163"/>
      <c r="H102" s="163"/>
      <c r="I102" s="163"/>
      <c r="J102" s="164">
        <f>J140</f>
        <v>0</v>
      </c>
      <c r="K102" s="104"/>
      <c r="L102" s="165"/>
    </row>
    <row r="103" spans="1:47" s="10" customFormat="1" ht="19.899999999999999" customHeight="1">
      <c r="B103" s="161"/>
      <c r="C103" s="104"/>
      <c r="D103" s="162" t="s">
        <v>533</v>
      </c>
      <c r="E103" s="163"/>
      <c r="F103" s="163"/>
      <c r="G103" s="163"/>
      <c r="H103" s="163"/>
      <c r="I103" s="163"/>
      <c r="J103" s="164">
        <f>J144</f>
        <v>0</v>
      </c>
      <c r="K103" s="104"/>
      <c r="L103" s="165"/>
    </row>
    <row r="104" spans="1:47" s="10" customFormat="1" ht="19.899999999999999" customHeight="1">
      <c r="B104" s="161"/>
      <c r="C104" s="104"/>
      <c r="D104" s="162" t="s">
        <v>534</v>
      </c>
      <c r="E104" s="163"/>
      <c r="F104" s="163"/>
      <c r="G104" s="163"/>
      <c r="H104" s="163"/>
      <c r="I104" s="163"/>
      <c r="J104" s="164">
        <f>J146</f>
        <v>0</v>
      </c>
      <c r="K104" s="104"/>
      <c r="L104" s="165"/>
    </row>
    <row r="105" spans="1:47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2" t="s">
        <v>132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8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293" t="str">
        <f>E7</f>
        <v>Oprava mostu v km 54,320 trati Podlešín - Obrnice</v>
      </c>
      <c r="F114" s="294"/>
      <c r="G114" s="294"/>
      <c r="H114" s="294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0"/>
      <c r="C115" s="28" t="s">
        <v>110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pans="1:63" s="2" customFormat="1" ht="23.25" customHeight="1">
      <c r="A116" s="34"/>
      <c r="B116" s="35"/>
      <c r="C116" s="36"/>
      <c r="D116" s="36"/>
      <c r="E116" s="293" t="s">
        <v>526</v>
      </c>
      <c r="F116" s="292"/>
      <c r="G116" s="292"/>
      <c r="H116" s="292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8" t="s">
        <v>112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30" customHeight="1">
      <c r="A118" s="34"/>
      <c r="B118" s="35"/>
      <c r="C118" s="36"/>
      <c r="D118" s="36"/>
      <c r="E118" s="281" t="str">
        <f>E11</f>
        <v xml:space="preserve">20-16a-2/01 - Oprava mostu v km 54,320 trati Podlešín - Obrnice _ VRN </v>
      </c>
      <c r="F118" s="292"/>
      <c r="G118" s="292"/>
      <c r="H118" s="292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8" t="s">
        <v>21</v>
      </c>
      <c r="D120" s="36"/>
      <c r="E120" s="36"/>
      <c r="F120" s="26" t="str">
        <f>F14</f>
        <v>Slaný u koupaliště</v>
      </c>
      <c r="G120" s="36"/>
      <c r="H120" s="36"/>
      <c r="I120" s="28" t="s">
        <v>23</v>
      </c>
      <c r="J120" s="66" t="str">
        <f>IF(J14="","",J14)</f>
        <v>23. 2. 2021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25.7" customHeight="1">
      <c r="A122" s="34"/>
      <c r="B122" s="35"/>
      <c r="C122" s="28" t="s">
        <v>29</v>
      </c>
      <c r="D122" s="36"/>
      <c r="E122" s="36"/>
      <c r="F122" s="26" t="str">
        <f>E17</f>
        <v>Správa železnic, státní organizace</v>
      </c>
      <c r="G122" s="36"/>
      <c r="H122" s="36"/>
      <c r="I122" s="28" t="s">
        <v>37</v>
      </c>
      <c r="J122" s="32" t="str">
        <f>E23</f>
        <v>TOP CON SERVIS s.r.o.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8" t="s">
        <v>35</v>
      </c>
      <c r="D123" s="36"/>
      <c r="E123" s="36"/>
      <c r="F123" s="26" t="str">
        <f>IF(E20="","",E20)</f>
        <v>Vyplň údaj</v>
      </c>
      <c r="G123" s="36"/>
      <c r="H123" s="36"/>
      <c r="I123" s="28" t="s">
        <v>42</v>
      </c>
      <c r="J123" s="32" t="str">
        <f>E26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66"/>
      <c r="B125" s="167"/>
      <c r="C125" s="168" t="s">
        <v>133</v>
      </c>
      <c r="D125" s="169" t="s">
        <v>70</v>
      </c>
      <c r="E125" s="169" t="s">
        <v>66</v>
      </c>
      <c r="F125" s="169" t="s">
        <v>67</v>
      </c>
      <c r="G125" s="169" t="s">
        <v>134</v>
      </c>
      <c r="H125" s="169" t="s">
        <v>135</v>
      </c>
      <c r="I125" s="169" t="s">
        <v>136</v>
      </c>
      <c r="J125" s="169" t="s">
        <v>116</v>
      </c>
      <c r="K125" s="170" t="s">
        <v>137</v>
      </c>
      <c r="L125" s="171"/>
      <c r="M125" s="75" t="s">
        <v>1</v>
      </c>
      <c r="N125" s="76" t="s">
        <v>49</v>
      </c>
      <c r="O125" s="76" t="s">
        <v>138</v>
      </c>
      <c r="P125" s="76" t="s">
        <v>139</v>
      </c>
      <c r="Q125" s="76" t="s">
        <v>140</v>
      </c>
      <c r="R125" s="76" t="s">
        <v>141</v>
      </c>
      <c r="S125" s="76" t="s">
        <v>142</v>
      </c>
      <c r="T125" s="77" t="s">
        <v>143</v>
      </c>
      <c r="U125" s="166"/>
      <c r="V125" s="166"/>
      <c r="W125" s="166"/>
      <c r="X125" s="166"/>
      <c r="Y125" s="166"/>
      <c r="Z125" s="166"/>
      <c r="AA125" s="166"/>
      <c r="AB125" s="166"/>
      <c r="AC125" s="166"/>
      <c r="AD125" s="166"/>
      <c r="AE125" s="166"/>
    </row>
    <row r="126" spans="1:63" s="2" customFormat="1" ht="22.9" customHeight="1">
      <c r="A126" s="34"/>
      <c r="B126" s="35"/>
      <c r="C126" s="82" t="s">
        <v>144</v>
      </c>
      <c r="D126" s="36"/>
      <c r="E126" s="36"/>
      <c r="F126" s="36"/>
      <c r="G126" s="36"/>
      <c r="H126" s="36"/>
      <c r="I126" s="36"/>
      <c r="J126" s="172">
        <f>BK126</f>
        <v>0</v>
      </c>
      <c r="K126" s="36"/>
      <c r="L126" s="39"/>
      <c r="M126" s="78"/>
      <c r="N126" s="173"/>
      <c r="O126" s="79"/>
      <c r="P126" s="174">
        <f>P127</f>
        <v>0</v>
      </c>
      <c r="Q126" s="79"/>
      <c r="R126" s="174">
        <f>R127</f>
        <v>0</v>
      </c>
      <c r="S126" s="79"/>
      <c r="T126" s="175">
        <f>T127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6" t="s">
        <v>84</v>
      </c>
      <c r="AU126" s="16" t="s">
        <v>118</v>
      </c>
      <c r="BK126" s="176">
        <f>BK127</f>
        <v>0</v>
      </c>
    </row>
    <row r="127" spans="1:63" s="12" customFormat="1" ht="25.9" customHeight="1">
      <c r="B127" s="177"/>
      <c r="C127" s="178"/>
      <c r="D127" s="179" t="s">
        <v>84</v>
      </c>
      <c r="E127" s="180" t="s">
        <v>535</v>
      </c>
      <c r="F127" s="180" t="s">
        <v>536</v>
      </c>
      <c r="G127" s="178"/>
      <c r="H127" s="178"/>
      <c r="I127" s="181"/>
      <c r="J127" s="182">
        <f>BK127</f>
        <v>0</v>
      </c>
      <c r="K127" s="178"/>
      <c r="L127" s="183"/>
      <c r="M127" s="184"/>
      <c r="N127" s="185"/>
      <c r="O127" s="185"/>
      <c r="P127" s="186">
        <f>P128+P130+P137+P140+P144+P146</f>
        <v>0</v>
      </c>
      <c r="Q127" s="185"/>
      <c r="R127" s="186">
        <f>R128+R130+R137+R140+R144+R146</f>
        <v>0</v>
      </c>
      <c r="S127" s="185"/>
      <c r="T127" s="187">
        <f>T128+T130+T137+T140+T144+T146</f>
        <v>0</v>
      </c>
      <c r="AR127" s="188" t="s">
        <v>173</v>
      </c>
      <c r="AT127" s="189" t="s">
        <v>84</v>
      </c>
      <c r="AU127" s="189" t="s">
        <v>85</v>
      </c>
      <c r="AY127" s="188" t="s">
        <v>147</v>
      </c>
      <c r="BK127" s="190">
        <f>BK128+BK130+BK137+BK140+BK144+BK146</f>
        <v>0</v>
      </c>
    </row>
    <row r="128" spans="1:63" s="12" customFormat="1" ht="22.9" customHeight="1">
      <c r="B128" s="177"/>
      <c r="C128" s="178"/>
      <c r="D128" s="179" t="s">
        <v>84</v>
      </c>
      <c r="E128" s="191" t="s">
        <v>537</v>
      </c>
      <c r="F128" s="191" t="s">
        <v>538</v>
      </c>
      <c r="G128" s="178"/>
      <c r="H128" s="178"/>
      <c r="I128" s="181"/>
      <c r="J128" s="192">
        <f>BK128</f>
        <v>0</v>
      </c>
      <c r="K128" s="178"/>
      <c r="L128" s="183"/>
      <c r="M128" s="184"/>
      <c r="N128" s="185"/>
      <c r="O128" s="185"/>
      <c r="P128" s="186">
        <f>P129</f>
        <v>0</v>
      </c>
      <c r="Q128" s="185"/>
      <c r="R128" s="186">
        <f>R129</f>
        <v>0</v>
      </c>
      <c r="S128" s="185"/>
      <c r="T128" s="187">
        <f>T129</f>
        <v>0</v>
      </c>
      <c r="AR128" s="188" t="s">
        <v>173</v>
      </c>
      <c r="AT128" s="189" t="s">
        <v>84</v>
      </c>
      <c r="AU128" s="189" t="s">
        <v>92</v>
      </c>
      <c r="AY128" s="188" t="s">
        <v>147</v>
      </c>
      <c r="BK128" s="190">
        <f>BK129</f>
        <v>0</v>
      </c>
    </row>
    <row r="129" spans="1:65" s="2" customFormat="1" ht="16.5" customHeight="1">
      <c r="A129" s="34"/>
      <c r="B129" s="35"/>
      <c r="C129" s="193" t="s">
        <v>92</v>
      </c>
      <c r="D129" s="193" t="s">
        <v>149</v>
      </c>
      <c r="E129" s="194" t="s">
        <v>539</v>
      </c>
      <c r="F129" s="195" t="s">
        <v>540</v>
      </c>
      <c r="G129" s="196" t="s">
        <v>541</v>
      </c>
      <c r="H129" s="197">
        <v>1</v>
      </c>
      <c r="I129" s="198"/>
      <c r="J129" s="199">
        <f>ROUND(I129*H129,2)</f>
        <v>0</v>
      </c>
      <c r="K129" s="195" t="s">
        <v>153</v>
      </c>
      <c r="L129" s="39"/>
      <c r="M129" s="200" t="s">
        <v>1</v>
      </c>
      <c r="N129" s="201" t="s">
        <v>50</v>
      </c>
      <c r="O129" s="71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542</v>
      </c>
      <c r="AT129" s="204" t="s">
        <v>149</v>
      </c>
      <c r="AU129" s="204" t="s">
        <v>94</v>
      </c>
      <c r="AY129" s="16" t="s">
        <v>147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6" t="s">
        <v>92</v>
      </c>
      <c r="BK129" s="205">
        <f>ROUND(I129*H129,2)</f>
        <v>0</v>
      </c>
      <c r="BL129" s="16" t="s">
        <v>542</v>
      </c>
      <c r="BM129" s="204" t="s">
        <v>543</v>
      </c>
    </row>
    <row r="130" spans="1:65" s="12" customFormat="1" ht="22.9" customHeight="1">
      <c r="B130" s="177"/>
      <c r="C130" s="178"/>
      <c r="D130" s="179" t="s">
        <v>84</v>
      </c>
      <c r="E130" s="191" t="s">
        <v>544</v>
      </c>
      <c r="F130" s="191" t="s">
        <v>545</v>
      </c>
      <c r="G130" s="178"/>
      <c r="H130" s="178"/>
      <c r="I130" s="181"/>
      <c r="J130" s="192">
        <f>BK130</f>
        <v>0</v>
      </c>
      <c r="K130" s="178"/>
      <c r="L130" s="183"/>
      <c r="M130" s="184"/>
      <c r="N130" s="185"/>
      <c r="O130" s="185"/>
      <c r="P130" s="186">
        <f>SUM(P131:P136)</f>
        <v>0</v>
      </c>
      <c r="Q130" s="185"/>
      <c r="R130" s="186">
        <f>SUM(R131:R136)</f>
        <v>0</v>
      </c>
      <c r="S130" s="185"/>
      <c r="T130" s="187">
        <f>SUM(T131:T136)</f>
        <v>0</v>
      </c>
      <c r="AR130" s="188" t="s">
        <v>173</v>
      </c>
      <c r="AT130" s="189" t="s">
        <v>84</v>
      </c>
      <c r="AU130" s="189" t="s">
        <v>92</v>
      </c>
      <c r="AY130" s="188" t="s">
        <v>147</v>
      </c>
      <c r="BK130" s="190">
        <f>SUM(BK131:BK136)</f>
        <v>0</v>
      </c>
    </row>
    <row r="131" spans="1:65" s="2" customFormat="1" ht="16.5" customHeight="1">
      <c r="A131" s="34"/>
      <c r="B131" s="35"/>
      <c r="C131" s="193" t="s">
        <v>94</v>
      </c>
      <c r="D131" s="193" t="s">
        <v>149</v>
      </c>
      <c r="E131" s="194" t="s">
        <v>546</v>
      </c>
      <c r="F131" s="195" t="s">
        <v>545</v>
      </c>
      <c r="G131" s="196" t="s">
        <v>541</v>
      </c>
      <c r="H131" s="197">
        <v>1</v>
      </c>
      <c r="I131" s="198"/>
      <c r="J131" s="199">
        <f>ROUND(I131*H131,2)</f>
        <v>0</v>
      </c>
      <c r="K131" s="195" t="s">
        <v>153</v>
      </c>
      <c r="L131" s="39"/>
      <c r="M131" s="200" t="s">
        <v>1</v>
      </c>
      <c r="N131" s="201" t="s">
        <v>50</v>
      </c>
      <c r="O131" s="71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4" t="s">
        <v>542</v>
      </c>
      <c r="AT131" s="204" t="s">
        <v>149</v>
      </c>
      <c r="AU131" s="204" t="s">
        <v>94</v>
      </c>
      <c r="AY131" s="16" t="s">
        <v>147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6" t="s">
        <v>92</v>
      </c>
      <c r="BK131" s="205">
        <f>ROUND(I131*H131,2)</f>
        <v>0</v>
      </c>
      <c r="BL131" s="16" t="s">
        <v>542</v>
      </c>
      <c r="BM131" s="204" t="s">
        <v>547</v>
      </c>
    </row>
    <row r="132" spans="1:65" s="2" customFormat="1" ht="19.5">
      <c r="A132" s="34"/>
      <c r="B132" s="35"/>
      <c r="C132" s="36"/>
      <c r="D132" s="206" t="s">
        <v>156</v>
      </c>
      <c r="E132" s="36"/>
      <c r="F132" s="207" t="s">
        <v>548</v>
      </c>
      <c r="G132" s="36"/>
      <c r="H132" s="36"/>
      <c r="I132" s="208"/>
      <c r="J132" s="36"/>
      <c r="K132" s="36"/>
      <c r="L132" s="39"/>
      <c r="M132" s="209"/>
      <c r="N132" s="210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6" t="s">
        <v>156</v>
      </c>
      <c r="AU132" s="16" t="s">
        <v>94</v>
      </c>
    </row>
    <row r="133" spans="1:65" s="2" customFormat="1" ht="16.5" customHeight="1">
      <c r="A133" s="34"/>
      <c r="B133" s="35"/>
      <c r="C133" s="193" t="s">
        <v>163</v>
      </c>
      <c r="D133" s="193" t="s">
        <v>149</v>
      </c>
      <c r="E133" s="194" t="s">
        <v>549</v>
      </c>
      <c r="F133" s="195" t="s">
        <v>550</v>
      </c>
      <c r="G133" s="196" t="s">
        <v>541</v>
      </c>
      <c r="H133" s="197">
        <v>1</v>
      </c>
      <c r="I133" s="198"/>
      <c r="J133" s="199">
        <f>ROUND(I133*H133,2)</f>
        <v>0</v>
      </c>
      <c r="K133" s="195" t="s">
        <v>153</v>
      </c>
      <c r="L133" s="39"/>
      <c r="M133" s="200" t="s">
        <v>1</v>
      </c>
      <c r="N133" s="201" t="s">
        <v>50</v>
      </c>
      <c r="O133" s="71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542</v>
      </c>
      <c r="AT133" s="204" t="s">
        <v>149</v>
      </c>
      <c r="AU133" s="204" t="s">
        <v>94</v>
      </c>
      <c r="AY133" s="16" t="s">
        <v>147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6" t="s">
        <v>92</v>
      </c>
      <c r="BK133" s="205">
        <f>ROUND(I133*H133,2)</f>
        <v>0</v>
      </c>
      <c r="BL133" s="16" t="s">
        <v>542</v>
      </c>
      <c r="BM133" s="204" t="s">
        <v>551</v>
      </c>
    </row>
    <row r="134" spans="1:65" s="2" customFormat="1" ht="19.5">
      <c r="A134" s="34"/>
      <c r="B134" s="35"/>
      <c r="C134" s="36"/>
      <c r="D134" s="206" t="s">
        <v>156</v>
      </c>
      <c r="E134" s="36"/>
      <c r="F134" s="207" t="s">
        <v>552</v>
      </c>
      <c r="G134" s="36"/>
      <c r="H134" s="36"/>
      <c r="I134" s="208"/>
      <c r="J134" s="36"/>
      <c r="K134" s="36"/>
      <c r="L134" s="39"/>
      <c r="M134" s="209"/>
      <c r="N134" s="210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6" t="s">
        <v>156</v>
      </c>
      <c r="AU134" s="16" t="s">
        <v>94</v>
      </c>
    </row>
    <row r="135" spans="1:65" s="2" customFormat="1" ht="16.5" customHeight="1">
      <c r="A135" s="34"/>
      <c r="B135" s="35"/>
      <c r="C135" s="193" t="s">
        <v>154</v>
      </c>
      <c r="D135" s="193" t="s">
        <v>149</v>
      </c>
      <c r="E135" s="194" t="s">
        <v>553</v>
      </c>
      <c r="F135" s="195" t="s">
        <v>554</v>
      </c>
      <c r="G135" s="196" t="s">
        <v>541</v>
      </c>
      <c r="H135" s="197">
        <v>1</v>
      </c>
      <c r="I135" s="198"/>
      <c r="J135" s="199">
        <f>ROUND(I135*H135,2)</f>
        <v>0</v>
      </c>
      <c r="K135" s="195" t="s">
        <v>153</v>
      </c>
      <c r="L135" s="39"/>
      <c r="M135" s="200" t="s">
        <v>1</v>
      </c>
      <c r="N135" s="201" t="s">
        <v>50</v>
      </c>
      <c r="O135" s="71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542</v>
      </c>
      <c r="AT135" s="204" t="s">
        <v>149</v>
      </c>
      <c r="AU135" s="204" t="s">
        <v>94</v>
      </c>
      <c r="AY135" s="16" t="s">
        <v>147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6" t="s">
        <v>92</v>
      </c>
      <c r="BK135" s="205">
        <f>ROUND(I135*H135,2)</f>
        <v>0</v>
      </c>
      <c r="BL135" s="16" t="s">
        <v>542</v>
      </c>
      <c r="BM135" s="204" t="s">
        <v>555</v>
      </c>
    </row>
    <row r="136" spans="1:65" s="2" customFormat="1" ht="19.5">
      <c r="A136" s="34"/>
      <c r="B136" s="35"/>
      <c r="C136" s="36"/>
      <c r="D136" s="206" t="s">
        <v>156</v>
      </c>
      <c r="E136" s="36"/>
      <c r="F136" s="207" t="s">
        <v>556</v>
      </c>
      <c r="G136" s="36"/>
      <c r="H136" s="36"/>
      <c r="I136" s="208"/>
      <c r="J136" s="36"/>
      <c r="K136" s="36"/>
      <c r="L136" s="39"/>
      <c r="M136" s="209"/>
      <c r="N136" s="210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6" t="s">
        <v>156</v>
      </c>
      <c r="AU136" s="16" t="s">
        <v>94</v>
      </c>
    </row>
    <row r="137" spans="1:65" s="12" customFormat="1" ht="22.9" customHeight="1">
      <c r="B137" s="177"/>
      <c r="C137" s="178"/>
      <c r="D137" s="179" t="s">
        <v>84</v>
      </c>
      <c r="E137" s="191" t="s">
        <v>557</v>
      </c>
      <c r="F137" s="191" t="s">
        <v>558</v>
      </c>
      <c r="G137" s="178"/>
      <c r="H137" s="178"/>
      <c r="I137" s="181"/>
      <c r="J137" s="192">
        <f>BK137</f>
        <v>0</v>
      </c>
      <c r="K137" s="178"/>
      <c r="L137" s="183"/>
      <c r="M137" s="184"/>
      <c r="N137" s="185"/>
      <c r="O137" s="185"/>
      <c r="P137" s="186">
        <f>SUM(P138:P139)</f>
        <v>0</v>
      </c>
      <c r="Q137" s="185"/>
      <c r="R137" s="186">
        <f>SUM(R138:R139)</f>
        <v>0</v>
      </c>
      <c r="S137" s="185"/>
      <c r="T137" s="187">
        <f>SUM(T138:T139)</f>
        <v>0</v>
      </c>
      <c r="AR137" s="188" t="s">
        <v>173</v>
      </c>
      <c r="AT137" s="189" t="s">
        <v>84</v>
      </c>
      <c r="AU137" s="189" t="s">
        <v>92</v>
      </c>
      <c r="AY137" s="188" t="s">
        <v>147</v>
      </c>
      <c r="BK137" s="190">
        <f>SUM(BK138:BK139)</f>
        <v>0</v>
      </c>
    </row>
    <row r="138" spans="1:65" s="2" customFormat="1" ht="16.5" customHeight="1">
      <c r="A138" s="34"/>
      <c r="B138" s="35"/>
      <c r="C138" s="193" t="s">
        <v>173</v>
      </c>
      <c r="D138" s="193" t="s">
        <v>149</v>
      </c>
      <c r="E138" s="194" t="s">
        <v>559</v>
      </c>
      <c r="F138" s="195" t="s">
        <v>560</v>
      </c>
      <c r="G138" s="196" t="s">
        <v>541</v>
      </c>
      <c r="H138" s="197">
        <v>1</v>
      </c>
      <c r="I138" s="198"/>
      <c r="J138" s="199">
        <f>ROUND(I138*H138,2)</f>
        <v>0</v>
      </c>
      <c r="K138" s="195" t="s">
        <v>153</v>
      </c>
      <c r="L138" s="39"/>
      <c r="M138" s="200" t="s">
        <v>1</v>
      </c>
      <c r="N138" s="201" t="s">
        <v>50</v>
      </c>
      <c r="O138" s="71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542</v>
      </c>
      <c r="AT138" s="204" t="s">
        <v>149</v>
      </c>
      <c r="AU138" s="204" t="s">
        <v>94</v>
      </c>
      <c r="AY138" s="16" t="s">
        <v>147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6" t="s">
        <v>92</v>
      </c>
      <c r="BK138" s="205">
        <f>ROUND(I138*H138,2)</f>
        <v>0</v>
      </c>
      <c r="BL138" s="16" t="s">
        <v>542</v>
      </c>
      <c r="BM138" s="204" t="s">
        <v>561</v>
      </c>
    </row>
    <row r="139" spans="1:65" s="2" customFormat="1" ht="19.5">
      <c r="A139" s="34"/>
      <c r="B139" s="35"/>
      <c r="C139" s="36"/>
      <c r="D139" s="206" t="s">
        <v>156</v>
      </c>
      <c r="E139" s="36"/>
      <c r="F139" s="207" t="s">
        <v>562</v>
      </c>
      <c r="G139" s="36"/>
      <c r="H139" s="36"/>
      <c r="I139" s="208"/>
      <c r="J139" s="36"/>
      <c r="K139" s="36"/>
      <c r="L139" s="39"/>
      <c r="M139" s="209"/>
      <c r="N139" s="210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6" t="s">
        <v>156</v>
      </c>
      <c r="AU139" s="16" t="s">
        <v>94</v>
      </c>
    </row>
    <row r="140" spans="1:65" s="12" customFormat="1" ht="22.9" customHeight="1">
      <c r="B140" s="177"/>
      <c r="C140" s="178"/>
      <c r="D140" s="179" t="s">
        <v>84</v>
      </c>
      <c r="E140" s="191" t="s">
        <v>563</v>
      </c>
      <c r="F140" s="191" t="s">
        <v>564</v>
      </c>
      <c r="G140" s="178"/>
      <c r="H140" s="178"/>
      <c r="I140" s="181"/>
      <c r="J140" s="192">
        <f>BK140</f>
        <v>0</v>
      </c>
      <c r="K140" s="178"/>
      <c r="L140" s="183"/>
      <c r="M140" s="184"/>
      <c r="N140" s="185"/>
      <c r="O140" s="185"/>
      <c r="P140" s="186">
        <f>SUM(P141:P143)</f>
        <v>0</v>
      </c>
      <c r="Q140" s="185"/>
      <c r="R140" s="186">
        <f>SUM(R141:R143)</f>
        <v>0</v>
      </c>
      <c r="S140" s="185"/>
      <c r="T140" s="187">
        <f>SUM(T141:T143)</f>
        <v>0</v>
      </c>
      <c r="AR140" s="188" t="s">
        <v>173</v>
      </c>
      <c r="AT140" s="189" t="s">
        <v>84</v>
      </c>
      <c r="AU140" s="189" t="s">
        <v>92</v>
      </c>
      <c r="AY140" s="188" t="s">
        <v>147</v>
      </c>
      <c r="BK140" s="190">
        <f>SUM(BK141:BK143)</f>
        <v>0</v>
      </c>
    </row>
    <row r="141" spans="1:65" s="2" customFormat="1" ht="16.5" customHeight="1">
      <c r="A141" s="34"/>
      <c r="B141" s="35"/>
      <c r="C141" s="193" t="s">
        <v>177</v>
      </c>
      <c r="D141" s="193" t="s">
        <v>149</v>
      </c>
      <c r="E141" s="194" t="s">
        <v>565</v>
      </c>
      <c r="F141" s="195" t="s">
        <v>566</v>
      </c>
      <c r="G141" s="196" t="s">
        <v>541</v>
      </c>
      <c r="H141" s="197">
        <v>1</v>
      </c>
      <c r="I141" s="198"/>
      <c r="J141" s="199">
        <f>ROUND(I141*H141,2)</f>
        <v>0</v>
      </c>
      <c r="K141" s="195" t="s">
        <v>153</v>
      </c>
      <c r="L141" s="39"/>
      <c r="M141" s="200" t="s">
        <v>1</v>
      </c>
      <c r="N141" s="201" t="s">
        <v>50</v>
      </c>
      <c r="O141" s="71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542</v>
      </c>
      <c r="AT141" s="204" t="s">
        <v>149</v>
      </c>
      <c r="AU141" s="204" t="s">
        <v>94</v>
      </c>
      <c r="AY141" s="16" t="s">
        <v>147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6" t="s">
        <v>92</v>
      </c>
      <c r="BK141" s="205">
        <f>ROUND(I141*H141,2)</f>
        <v>0</v>
      </c>
      <c r="BL141" s="16" t="s">
        <v>542</v>
      </c>
      <c r="BM141" s="204" t="s">
        <v>567</v>
      </c>
    </row>
    <row r="142" spans="1:65" s="2" customFormat="1" ht="16.5" customHeight="1">
      <c r="A142" s="34"/>
      <c r="B142" s="35"/>
      <c r="C142" s="193" t="s">
        <v>181</v>
      </c>
      <c r="D142" s="193" t="s">
        <v>149</v>
      </c>
      <c r="E142" s="194" t="s">
        <v>568</v>
      </c>
      <c r="F142" s="195" t="s">
        <v>569</v>
      </c>
      <c r="G142" s="196" t="s">
        <v>541</v>
      </c>
      <c r="H142" s="197">
        <v>1</v>
      </c>
      <c r="I142" s="198"/>
      <c r="J142" s="199">
        <f>ROUND(I142*H142,2)</f>
        <v>0</v>
      </c>
      <c r="K142" s="195" t="s">
        <v>153</v>
      </c>
      <c r="L142" s="39"/>
      <c r="M142" s="200" t="s">
        <v>1</v>
      </c>
      <c r="N142" s="201" t="s">
        <v>50</v>
      </c>
      <c r="O142" s="71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542</v>
      </c>
      <c r="AT142" s="204" t="s">
        <v>149</v>
      </c>
      <c r="AU142" s="204" t="s">
        <v>94</v>
      </c>
      <c r="AY142" s="16" t="s">
        <v>147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6" t="s">
        <v>92</v>
      </c>
      <c r="BK142" s="205">
        <f>ROUND(I142*H142,2)</f>
        <v>0</v>
      </c>
      <c r="BL142" s="16" t="s">
        <v>542</v>
      </c>
      <c r="BM142" s="204" t="s">
        <v>570</v>
      </c>
    </row>
    <row r="143" spans="1:65" s="2" customFormat="1" ht="19.5">
      <c r="A143" s="34"/>
      <c r="B143" s="35"/>
      <c r="C143" s="36"/>
      <c r="D143" s="206" t="s">
        <v>156</v>
      </c>
      <c r="E143" s="36"/>
      <c r="F143" s="207" t="s">
        <v>571</v>
      </c>
      <c r="G143" s="36"/>
      <c r="H143" s="36"/>
      <c r="I143" s="208"/>
      <c r="J143" s="36"/>
      <c r="K143" s="36"/>
      <c r="L143" s="39"/>
      <c r="M143" s="209"/>
      <c r="N143" s="210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6" t="s">
        <v>156</v>
      </c>
      <c r="AU143" s="16" t="s">
        <v>94</v>
      </c>
    </row>
    <row r="144" spans="1:65" s="12" customFormat="1" ht="22.9" customHeight="1">
      <c r="B144" s="177"/>
      <c r="C144" s="178"/>
      <c r="D144" s="179" t="s">
        <v>84</v>
      </c>
      <c r="E144" s="191" t="s">
        <v>572</v>
      </c>
      <c r="F144" s="191" t="s">
        <v>573</v>
      </c>
      <c r="G144" s="178"/>
      <c r="H144" s="178"/>
      <c r="I144" s="181"/>
      <c r="J144" s="192">
        <f>BK144</f>
        <v>0</v>
      </c>
      <c r="K144" s="178"/>
      <c r="L144" s="183"/>
      <c r="M144" s="184"/>
      <c r="N144" s="185"/>
      <c r="O144" s="185"/>
      <c r="P144" s="186">
        <f>P145</f>
        <v>0</v>
      </c>
      <c r="Q144" s="185"/>
      <c r="R144" s="186">
        <f>R145</f>
        <v>0</v>
      </c>
      <c r="S144" s="185"/>
      <c r="T144" s="187">
        <f>T145</f>
        <v>0</v>
      </c>
      <c r="AR144" s="188" t="s">
        <v>173</v>
      </c>
      <c r="AT144" s="189" t="s">
        <v>84</v>
      </c>
      <c r="AU144" s="189" t="s">
        <v>92</v>
      </c>
      <c r="AY144" s="188" t="s">
        <v>147</v>
      </c>
      <c r="BK144" s="190">
        <f>BK145</f>
        <v>0</v>
      </c>
    </row>
    <row r="145" spans="1:65" s="2" customFormat="1" ht="16.5" customHeight="1">
      <c r="A145" s="34"/>
      <c r="B145" s="35"/>
      <c r="C145" s="193" t="s">
        <v>186</v>
      </c>
      <c r="D145" s="193" t="s">
        <v>149</v>
      </c>
      <c r="E145" s="194" t="s">
        <v>574</v>
      </c>
      <c r="F145" s="195" t="s">
        <v>575</v>
      </c>
      <c r="G145" s="196" t="s">
        <v>541</v>
      </c>
      <c r="H145" s="197">
        <v>1</v>
      </c>
      <c r="I145" s="198"/>
      <c r="J145" s="199">
        <f>ROUND(I145*H145,2)</f>
        <v>0</v>
      </c>
      <c r="K145" s="195" t="s">
        <v>153</v>
      </c>
      <c r="L145" s="39"/>
      <c r="M145" s="200" t="s">
        <v>1</v>
      </c>
      <c r="N145" s="201" t="s">
        <v>50</v>
      </c>
      <c r="O145" s="71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542</v>
      </c>
      <c r="AT145" s="204" t="s">
        <v>149</v>
      </c>
      <c r="AU145" s="204" t="s">
        <v>94</v>
      </c>
      <c r="AY145" s="16" t="s">
        <v>147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6" t="s">
        <v>92</v>
      </c>
      <c r="BK145" s="205">
        <f>ROUND(I145*H145,2)</f>
        <v>0</v>
      </c>
      <c r="BL145" s="16" t="s">
        <v>542</v>
      </c>
      <c r="BM145" s="204" t="s">
        <v>576</v>
      </c>
    </row>
    <row r="146" spans="1:65" s="12" customFormat="1" ht="22.9" customHeight="1">
      <c r="B146" s="177"/>
      <c r="C146" s="178"/>
      <c r="D146" s="179" t="s">
        <v>84</v>
      </c>
      <c r="E146" s="191" t="s">
        <v>577</v>
      </c>
      <c r="F146" s="191" t="s">
        <v>578</v>
      </c>
      <c r="G146" s="178"/>
      <c r="H146" s="178"/>
      <c r="I146" s="181"/>
      <c r="J146" s="192">
        <f>BK146</f>
        <v>0</v>
      </c>
      <c r="K146" s="178"/>
      <c r="L146" s="183"/>
      <c r="M146" s="184"/>
      <c r="N146" s="185"/>
      <c r="O146" s="185"/>
      <c r="P146" s="186">
        <f>SUM(P147:P148)</f>
        <v>0</v>
      </c>
      <c r="Q146" s="185"/>
      <c r="R146" s="186">
        <f>SUM(R147:R148)</f>
        <v>0</v>
      </c>
      <c r="S146" s="185"/>
      <c r="T146" s="187">
        <f>SUM(T147:T148)</f>
        <v>0</v>
      </c>
      <c r="AR146" s="188" t="s">
        <v>173</v>
      </c>
      <c r="AT146" s="189" t="s">
        <v>84</v>
      </c>
      <c r="AU146" s="189" t="s">
        <v>92</v>
      </c>
      <c r="AY146" s="188" t="s">
        <v>147</v>
      </c>
      <c r="BK146" s="190">
        <f>SUM(BK147:BK148)</f>
        <v>0</v>
      </c>
    </row>
    <row r="147" spans="1:65" s="2" customFormat="1" ht="16.5" customHeight="1">
      <c r="A147" s="34"/>
      <c r="B147" s="35"/>
      <c r="C147" s="193" t="s">
        <v>193</v>
      </c>
      <c r="D147" s="193" t="s">
        <v>149</v>
      </c>
      <c r="E147" s="194" t="s">
        <v>579</v>
      </c>
      <c r="F147" s="195" t="s">
        <v>580</v>
      </c>
      <c r="G147" s="196" t="s">
        <v>541</v>
      </c>
      <c r="H147" s="197">
        <v>1</v>
      </c>
      <c r="I147" s="198"/>
      <c r="J147" s="199">
        <f>ROUND(I147*H147,2)</f>
        <v>0</v>
      </c>
      <c r="K147" s="195" t="s">
        <v>153</v>
      </c>
      <c r="L147" s="39"/>
      <c r="M147" s="200" t="s">
        <v>1</v>
      </c>
      <c r="N147" s="201" t="s">
        <v>50</v>
      </c>
      <c r="O147" s="71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542</v>
      </c>
      <c r="AT147" s="204" t="s">
        <v>149</v>
      </c>
      <c r="AU147" s="204" t="s">
        <v>94</v>
      </c>
      <c r="AY147" s="16" t="s">
        <v>147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6" t="s">
        <v>92</v>
      </c>
      <c r="BK147" s="205">
        <f>ROUND(I147*H147,2)</f>
        <v>0</v>
      </c>
      <c r="BL147" s="16" t="s">
        <v>542</v>
      </c>
      <c r="BM147" s="204" t="s">
        <v>581</v>
      </c>
    </row>
    <row r="148" spans="1:65" s="2" customFormat="1" ht="19.5">
      <c r="A148" s="34"/>
      <c r="B148" s="35"/>
      <c r="C148" s="36"/>
      <c r="D148" s="206" t="s">
        <v>156</v>
      </c>
      <c r="E148" s="36"/>
      <c r="F148" s="207" t="s">
        <v>582</v>
      </c>
      <c r="G148" s="36"/>
      <c r="H148" s="36"/>
      <c r="I148" s="208"/>
      <c r="J148" s="36"/>
      <c r="K148" s="36"/>
      <c r="L148" s="39"/>
      <c r="M148" s="243"/>
      <c r="N148" s="244"/>
      <c r="O148" s="245"/>
      <c r="P148" s="245"/>
      <c r="Q148" s="245"/>
      <c r="R148" s="245"/>
      <c r="S148" s="245"/>
      <c r="T148" s="246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6" t="s">
        <v>156</v>
      </c>
      <c r="AU148" s="16" t="s">
        <v>94</v>
      </c>
    </row>
    <row r="149" spans="1:65" s="2" customFormat="1" ht="6.95" customHeight="1">
      <c r="A149" s="34"/>
      <c r="B149" s="54"/>
      <c r="C149" s="55"/>
      <c r="D149" s="55"/>
      <c r="E149" s="55"/>
      <c r="F149" s="55"/>
      <c r="G149" s="55"/>
      <c r="H149" s="55"/>
      <c r="I149" s="55"/>
      <c r="J149" s="55"/>
      <c r="K149" s="55"/>
      <c r="L149" s="39"/>
      <c r="M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</row>
  </sheetData>
  <sheetProtection algorithmName="SHA-512" hashValue="Q/Z268mumbLp+LGfca1OBkSQCe4RlyERBlDKd+ZX5oXT6WfRxktv4Zu+2MM69BL6csmX6twpH8bvlpFcX82VOw==" saltValue="RDCG7JbGpuI2Os23palBzCA/JsRe6xuECVAMmrkulVJwIRev+gGO/VtDEy67EAkQqkR2o6EN37AhFkNTFrIPEg==" spinCount="100000" sheet="1" objects="1" scenarios="1" formatColumns="0" formatRows="0" autoFilter="0"/>
  <autoFilter ref="C125:K148"/>
  <mergeCells count="12">
    <mergeCell ref="E118:H118"/>
    <mergeCell ref="L2:V2"/>
    <mergeCell ref="E84:H84"/>
    <mergeCell ref="E86:H86"/>
    <mergeCell ref="E88:H88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AT2" s="16" t="s">
        <v>108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94</v>
      </c>
    </row>
    <row r="4" spans="1:46" s="1" customFormat="1" ht="24.95" customHeight="1">
      <c r="B4" s="19"/>
      <c r="D4" s="117" t="s">
        <v>109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295" t="str">
        <f>'Rekapitulace stavby'!K6</f>
        <v>Oprava mostu v km 54,320 trati Podlešín - Obrnice</v>
      </c>
      <c r="F7" s="296"/>
      <c r="G7" s="296"/>
      <c r="H7" s="296"/>
      <c r="L7" s="19"/>
    </row>
    <row r="8" spans="1:46" s="1" customFormat="1" ht="12" customHeight="1">
      <c r="B8" s="19"/>
      <c r="D8" s="119" t="s">
        <v>110</v>
      </c>
      <c r="L8" s="19"/>
    </row>
    <row r="9" spans="1:46" s="2" customFormat="1" ht="23.25" customHeight="1">
      <c r="A9" s="34"/>
      <c r="B9" s="39"/>
      <c r="C9" s="34"/>
      <c r="D9" s="34"/>
      <c r="E9" s="295" t="s">
        <v>526</v>
      </c>
      <c r="F9" s="297"/>
      <c r="G9" s="297"/>
      <c r="H9" s="29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112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298" t="s">
        <v>583</v>
      </c>
      <c r="F11" s="297"/>
      <c r="G11" s="297"/>
      <c r="H11" s="297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22</v>
      </c>
      <c r="G14" s="34"/>
      <c r="H14" s="34"/>
      <c r="I14" s="119" t="s">
        <v>23</v>
      </c>
      <c r="J14" s="120" t="str">
        <f>'Rekapitulace stavby'!AN8</f>
        <v>23. 2. 2021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299" t="str">
        <f>'Rekapitulace stavby'!E14</f>
        <v>Vyplň údaj</v>
      </c>
      <c r="F20" s="300"/>
      <c r="G20" s="300"/>
      <c r="H20" s="300"/>
      <c r="I20" s="119" t="s">
        <v>33</v>
      </c>
      <c r="J20" s="29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19" t="s">
        <v>33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01" t="s">
        <v>1</v>
      </c>
      <c r="F29" s="301"/>
      <c r="G29" s="301"/>
      <c r="H29" s="301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45</v>
      </c>
      <c r="E32" s="34"/>
      <c r="F32" s="34"/>
      <c r="G32" s="34"/>
      <c r="H32" s="34"/>
      <c r="I32" s="34"/>
      <c r="J32" s="128">
        <f>ROUND(J121,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47</v>
      </c>
      <c r="G34" s="34"/>
      <c r="H34" s="34"/>
      <c r="I34" s="129" t="s">
        <v>46</v>
      </c>
      <c r="J34" s="129" t="s">
        <v>48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49</v>
      </c>
      <c r="E35" s="119" t="s">
        <v>50</v>
      </c>
      <c r="F35" s="131">
        <f>ROUND((SUM(BE121:BE125)),  2)</f>
        <v>0</v>
      </c>
      <c r="G35" s="34"/>
      <c r="H35" s="34"/>
      <c r="I35" s="132">
        <v>0.21</v>
      </c>
      <c r="J35" s="131">
        <f>ROUND(((SUM(BE121:BE125))*I35),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51</v>
      </c>
      <c r="F36" s="131">
        <f>ROUND((SUM(BF121:BF125)),  2)</f>
        <v>0</v>
      </c>
      <c r="G36" s="34"/>
      <c r="H36" s="34"/>
      <c r="I36" s="132">
        <v>0.15</v>
      </c>
      <c r="J36" s="131">
        <f>ROUND(((SUM(BF121:BF125))*I36),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52</v>
      </c>
      <c r="F37" s="131">
        <f>ROUND((SUM(BG121:BG125)),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53</v>
      </c>
      <c r="F38" s="131">
        <f>ROUND((SUM(BH121:BH125)),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54</v>
      </c>
      <c r="F39" s="131">
        <f>ROUND((SUM(BI121:BI125)),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55</v>
      </c>
      <c r="E41" s="135"/>
      <c r="F41" s="135"/>
      <c r="G41" s="136" t="s">
        <v>56</v>
      </c>
      <c r="H41" s="137" t="s">
        <v>57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58</v>
      </c>
      <c r="E49" s="141"/>
      <c r="F49" s="141"/>
      <c r="G49" s="140" t="s">
        <v>59</v>
      </c>
      <c r="H49" s="141"/>
      <c r="I49" s="141"/>
      <c r="J49" s="141"/>
      <c r="K49" s="141"/>
      <c r="L49" s="51"/>
    </row>
    <row r="50" spans="1:31">
      <c r="B50" s="19"/>
      <c r="L50" s="1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 s="2" customFormat="1" ht="12.75">
      <c r="A60" s="34"/>
      <c r="B60" s="39"/>
      <c r="C60" s="34"/>
      <c r="D60" s="142" t="s">
        <v>60</v>
      </c>
      <c r="E60" s="143"/>
      <c r="F60" s="144" t="s">
        <v>61</v>
      </c>
      <c r="G60" s="142" t="s">
        <v>60</v>
      </c>
      <c r="H60" s="143"/>
      <c r="I60" s="143"/>
      <c r="J60" s="145" t="s">
        <v>61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>
      <c r="B61" s="19"/>
      <c r="L61" s="19"/>
    </row>
    <row r="62" spans="1:31">
      <c r="B62" s="19"/>
      <c r="L62" s="19"/>
    </row>
    <row r="63" spans="1:31">
      <c r="B63" s="19"/>
      <c r="L63" s="19"/>
    </row>
    <row r="64" spans="1:31" s="2" customFormat="1" ht="12.75">
      <c r="A64" s="34"/>
      <c r="B64" s="39"/>
      <c r="C64" s="34"/>
      <c r="D64" s="140" t="s">
        <v>62</v>
      </c>
      <c r="E64" s="146"/>
      <c r="F64" s="146"/>
      <c r="G64" s="140" t="s">
        <v>63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>
      <c r="B65" s="19"/>
      <c r="L65" s="1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 s="2" customFormat="1" ht="12.75">
      <c r="A75" s="34"/>
      <c r="B75" s="39"/>
      <c r="C75" s="34"/>
      <c r="D75" s="142" t="s">
        <v>60</v>
      </c>
      <c r="E75" s="143"/>
      <c r="F75" s="144" t="s">
        <v>61</v>
      </c>
      <c r="G75" s="142" t="s">
        <v>60</v>
      </c>
      <c r="H75" s="143"/>
      <c r="I75" s="143"/>
      <c r="J75" s="145" t="s">
        <v>61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114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293" t="str">
        <f>E7</f>
        <v>Oprava mostu v km 54,320 trati Podlešín - Obrnice</v>
      </c>
      <c r="F84" s="294"/>
      <c r="G84" s="294"/>
      <c r="H84" s="294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110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293" t="s">
        <v>526</v>
      </c>
      <c r="F86" s="292"/>
      <c r="G86" s="292"/>
      <c r="H86" s="292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112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>
      <c r="A88" s="34"/>
      <c r="B88" s="35"/>
      <c r="C88" s="36"/>
      <c r="D88" s="36"/>
      <c r="E88" s="281" t="str">
        <f>E11</f>
        <v>20-16a-2/02 - Oprava mostu v km 54,320 trati Podlešín - Obrnice _ DSPS</v>
      </c>
      <c r="F88" s="292"/>
      <c r="G88" s="292"/>
      <c r="H88" s="292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>Slaný u koupaliště</v>
      </c>
      <c r="G90" s="36"/>
      <c r="H90" s="36"/>
      <c r="I90" s="28" t="s">
        <v>23</v>
      </c>
      <c r="J90" s="66" t="str">
        <f>IF(J14="","",J14)</f>
        <v>23. 2. 2021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115</v>
      </c>
      <c r="D95" s="152"/>
      <c r="E95" s="152"/>
      <c r="F95" s="152"/>
      <c r="G95" s="152"/>
      <c r="H95" s="152"/>
      <c r="I95" s="152"/>
      <c r="J95" s="153" t="s">
        <v>116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117</v>
      </c>
      <c r="D97" s="36"/>
      <c r="E97" s="36"/>
      <c r="F97" s="36"/>
      <c r="G97" s="36"/>
      <c r="H97" s="36"/>
      <c r="I97" s="36"/>
      <c r="J97" s="84">
        <f>J121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118</v>
      </c>
    </row>
    <row r="98" spans="1:47" s="9" customFormat="1" ht="24.95" customHeight="1">
      <c r="B98" s="155"/>
      <c r="C98" s="156"/>
      <c r="D98" s="157" t="s">
        <v>528</v>
      </c>
      <c r="E98" s="158"/>
      <c r="F98" s="158"/>
      <c r="G98" s="158"/>
      <c r="H98" s="158"/>
      <c r="I98" s="158"/>
      <c r="J98" s="159">
        <f>J122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529</v>
      </c>
      <c r="E99" s="163"/>
      <c r="F99" s="163"/>
      <c r="G99" s="163"/>
      <c r="H99" s="163"/>
      <c r="I99" s="163"/>
      <c r="J99" s="164">
        <f>J123</f>
        <v>0</v>
      </c>
      <c r="K99" s="104"/>
      <c r="L99" s="165"/>
    </row>
    <row r="100" spans="1:47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47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47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24.95" customHeight="1">
      <c r="A106" s="34"/>
      <c r="B106" s="35"/>
      <c r="C106" s="22" t="s">
        <v>132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16.5" customHeight="1">
      <c r="A109" s="34"/>
      <c r="B109" s="35"/>
      <c r="C109" s="36"/>
      <c r="D109" s="36"/>
      <c r="E109" s="293" t="str">
        <f>E7</f>
        <v>Oprava mostu v km 54,320 trati Podlešín - Obrnice</v>
      </c>
      <c r="F109" s="294"/>
      <c r="G109" s="294"/>
      <c r="H109" s="294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1" customFormat="1" ht="12" customHeight="1">
      <c r="B110" s="20"/>
      <c r="C110" s="28" t="s">
        <v>110</v>
      </c>
      <c r="D110" s="21"/>
      <c r="E110" s="21"/>
      <c r="F110" s="21"/>
      <c r="G110" s="21"/>
      <c r="H110" s="21"/>
      <c r="I110" s="21"/>
      <c r="J110" s="21"/>
      <c r="K110" s="21"/>
      <c r="L110" s="19"/>
    </row>
    <row r="111" spans="1:47" s="2" customFormat="1" ht="23.25" customHeight="1">
      <c r="A111" s="34"/>
      <c r="B111" s="35"/>
      <c r="C111" s="36"/>
      <c r="D111" s="36"/>
      <c r="E111" s="293" t="s">
        <v>526</v>
      </c>
      <c r="F111" s="292"/>
      <c r="G111" s="292"/>
      <c r="H111" s="292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8" t="s">
        <v>112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30" customHeight="1">
      <c r="A113" s="34"/>
      <c r="B113" s="35"/>
      <c r="C113" s="36"/>
      <c r="D113" s="36"/>
      <c r="E113" s="281" t="str">
        <f>E11</f>
        <v>20-16a-2/02 - Oprava mostu v km 54,320 trati Podlešín - Obrnice _ DSPS</v>
      </c>
      <c r="F113" s="292"/>
      <c r="G113" s="292"/>
      <c r="H113" s="292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8" t="s">
        <v>21</v>
      </c>
      <c r="D115" s="36"/>
      <c r="E115" s="36"/>
      <c r="F115" s="26" t="str">
        <f>F14</f>
        <v>Slaný u koupaliště</v>
      </c>
      <c r="G115" s="36"/>
      <c r="H115" s="36"/>
      <c r="I115" s="28" t="s">
        <v>23</v>
      </c>
      <c r="J115" s="66" t="str">
        <f>IF(J14="","",J14)</f>
        <v>23. 2. 2021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25.7" customHeight="1">
      <c r="A117" s="34"/>
      <c r="B117" s="35"/>
      <c r="C117" s="28" t="s">
        <v>29</v>
      </c>
      <c r="D117" s="36"/>
      <c r="E117" s="36"/>
      <c r="F117" s="26" t="str">
        <f>E17</f>
        <v>Správa železnic, státní organizace</v>
      </c>
      <c r="G117" s="36"/>
      <c r="H117" s="36"/>
      <c r="I117" s="28" t="s">
        <v>37</v>
      </c>
      <c r="J117" s="32" t="str">
        <f>E23</f>
        <v>TOP CON SERVIS s.r.o.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8" t="s">
        <v>35</v>
      </c>
      <c r="D118" s="36"/>
      <c r="E118" s="36"/>
      <c r="F118" s="26" t="str">
        <f>IF(E20="","",E20)</f>
        <v>Vyplň údaj</v>
      </c>
      <c r="G118" s="36"/>
      <c r="H118" s="36"/>
      <c r="I118" s="28" t="s">
        <v>42</v>
      </c>
      <c r="J118" s="32" t="str">
        <f>E26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66"/>
      <c r="B120" s="167"/>
      <c r="C120" s="168" t="s">
        <v>133</v>
      </c>
      <c r="D120" s="169" t="s">
        <v>70</v>
      </c>
      <c r="E120" s="169" t="s">
        <v>66</v>
      </c>
      <c r="F120" s="169" t="s">
        <v>67</v>
      </c>
      <c r="G120" s="169" t="s">
        <v>134</v>
      </c>
      <c r="H120" s="169" t="s">
        <v>135</v>
      </c>
      <c r="I120" s="169" t="s">
        <v>136</v>
      </c>
      <c r="J120" s="169" t="s">
        <v>116</v>
      </c>
      <c r="K120" s="170" t="s">
        <v>137</v>
      </c>
      <c r="L120" s="171"/>
      <c r="M120" s="75" t="s">
        <v>1</v>
      </c>
      <c r="N120" s="76" t="s">
        <v>49</v>
      </c>
      <c r="O120" s="76" t="s">
        <v>138</v>
      </c>
      <c r="P120" s="76" t="s">
        <v>139</v>
      </c>
      <c r="Q120" s="76" t="s">
        <v>140</v>
      </c>
      <c r="R120" s="76" t="s">
        <v>141</v>
      </c>
      <c r="S120" s="76" t="s">
        <v>142</v>
      </c>
      <c r="T120" s="77" t="s">
        <v>143</v>
      </c>
      <c r="U120" s="166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/>
    </row>
    <row r="121" spans="1:65" s="2" customFormat="1" ht="22.9" customHeight="1">
      <c r="A121" s="34"/>
      <c r="B121" s="35"/>
      <c r="C121" s="82" t="s">
        <v>144</v>
      </c>
      <c r="D121" s="36"/>
      <c r="E121" s="36"/>
      <c r="F121" s="36"/>
      <c r="G121" s="36"/>
      <c r="H121" s="36"/>
      <c r="I121" s="36"/>
      <c r="J121" s="172">
        <f>BK121</f>
        <v>0</v>
      </c>
      <c r="K121" s="36"/>
      <c r="L121" s="39"/>
      <c r="M121" s="78"/>
      <c r="N121" s="173"/>
      <c r="O121" s="79"/>
      <c r="P121" s="174">
        <f>P122</f>
        <v>0</v>
      </c>
      <c r="Q121" s="79"/>
      <c r="R121" s="174">
        <f>R122</f>
        <v>0</v>
      </c>
      <c r="S121" s="79"/>
      <c r="T121" s="175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6" t="s">
        <v>84</v>
      </c>
      <c r="AU121" s="16" t="s">
        <v>118</v>
      </c>
      <c r="BK121" s="176">
        <f>BK122</f>
        <v>0</v>
      </c>
    </row>
    <row r="122" spans="1:65" s="12" customFormat="1" ht="25.9" customHeight="1">
      <c r="B122" s="177"/>
      <c r="C122" s="178"/>
      <c r="D122" s="179" t="s">
        <v>84</v>
      </c>
      <c r="E122" s="180" t="s">
        <v>535</v>
      </c>
      <c r="F122" s="180" t="s">
        <v>536</v>
      </c>
      <c r="G122" s="178"/>
      <c r="H122" s="178"/>
      <c r="I122" s="181"/>
      <c r="J122" s="182">
        <f>BK122</f>
        <v>0</v>
      </c>
      <c r="K122" s="178"/>
      <c r="L122" s="183"/>
      <c r="M122" s="184"/>
      <c r="N122" s="185"/>
      <c r="O122" s="185"/>
      <c r="P122" s="186">
        <f>P123</f>
        <v>0</v>
      </c>
      <c r="Q122" s="185"/>
      <c r="R122" s="186">
        <f>R123</f>
        <v>0</v>
      </c>
      <c r="S122" s="185"/>
      <c r="T122" s="187">
        <f>T123</f>
        <v>0</v>
      </c>
      <c r="AR122" s="188" t="s">
        <v>173</v>
      </c>
      <c r="AT122" s="189" t="s">
        <v>84</v>
      </c>
      <c r="AU122" s="189" t="s">
        <v>85</v>
      </c>
      <c r="AY122" s="188" t="s">
        <v>147</v>
      </c>
      <c r="BK122" s="190">
        <f>BK123</f>
        <v>0</v>
      </c>
    </row>
    <row r="123" spans="1:65" s="12" customFormat="1" ht="22.9" customHeight="1">
      <c r="B123" s="177"/>
      <c r="C123" s="178"/>
      <c r="D123" s="179" t="s">
        <v>84</v>
      </c>
      <c r="E123" s="191" t="s">
        <v>537</v>
      </c>
      <c r="F123" s="191" t="s">
        <v>538</v>
      </c>
      <c r="G123" s="178"/>
      <c r="H123" s="178"/>
      <c r="I123" s="181"/>
      <c r="J123" s="192">
        <f>BK123</f>
        <v>0</v>
      </c>
      <c r="K123" s="178"/>
      <c r="L123" s="183"/>
      <c r="M123" s="184"/>
      <c r="N123" s="185"/>
      <c r="O123" s="185"/>
      <c r="P123" s="186">
        <f>SUM(P124:P125)</f>
        <v>0</v>
      </c>
      <c r="Q123" s="185"/>
      <c r="R123" s="186">
        <f>SUM(R124:R125)</f>
        <v>0</v>
      </c>
      <c r="S123" s="185"/>
      <c r="T123" s="187">
        <f>SUM(T124:T125)</f>
        <v>0</v>
      </c>
      <c r="AR123" s="188" t="s">
        <v>173</v>
      </c>
      <c r="AT123" s="189" t="s">
        <v>84</v>
      </c>
      <c r="AU123" s="189" t="s">
        <v>92</v>
      </c>
      <c r="AY123" s="188" t="s">
        <v>147</v>
      </c>
      <c r="BK123" s="190">
        <f>SUM(BK124:BK125)</f>
        <v>0</v>
      </c>
    </row>
    <row r="124" spans="1:65" s="2" customFormat="1" ht="16.5" customHeight="1">
      <c r="A124" s="34"/>
      <c r="B124" s="35"/>
      <c r="C124" s="193" t="s">
        <v>92</v>
      </c>
      <c r="D124" s="193" t="s">
        <v>149</v>
      </c>
      <c r="E124" s="194" t="s">
        <v>584</v>
      </c>
      <c r="F124" s="195" t="s">
        <v>585</v>
      </c>
      <c r="G124" s="196" t="s">
        <v>541</v>
      </c>
      <c r="H124" s="197">
        <v>1</v>
      </c>
      <c r="I124" s="198"/>
      <c r="J124" s="199">
        <f>ROUND(I124*H124,2)</f>
        <v>0</v>
      </c>
      <c r="K124" s="195" t="s">
        <v>153</v>
      </c>
      <c r="L124" s="39"/>
      <c r="M124" s="200" t="s">
        <v>1</v>
      </c>
      <c r="N124" s="201" t="s">
        <v>50</v>
      </c>
      <c r="O124" s="71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4" t="s">
        <v>542</v>
      </c>
      <c r="AT124" s="204" t="s">
        <v>149</v>
      </c>
      <c r="AU124" s="204" t="s">
        <v>94</v>
      </c>
      <c r="AY124" s="16" t="s">
        <v>147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6" t="s">
        <v>92</v>
      </c>
      <c r="BK124" s="205">
        <f>ROUND(I124*H124,2)</f>
        <v>0</v>
      </c>
      <c r="BL124" s="16" t="s">
        <v>542</v>
      </c>
      <c r="BM124" s="204" t="s">
        <v>586</v>
      </c>
    </row>
    <row r="125" spans="1:65" s="2" customFormat="1" ht="19.5">
      <c r="A125" s="34"/>
      <c r="B125" s="35"/>
      <c r="C125" s="36"/>
      <c r="D125" s="206" t="s">
        <v>156</v>
      </c>
      <c r="E125" s="36"/>
      <c r="F125" s="207" t="s">
        <v>587</v>
      </c>
      <c r="G125" s="36"/>
      <c r="H125" s="36"/>
      <c r="I125" s="208"/>
      <c r="J125" s="36"/>
      <c r="K125" s="36"/>
      <c r="L125" s="39"/>
      <c r="M125" s="243"/>
      <c r="N125" s="244"/>
      <c r="O125" s="245"/>
      <c r="P125" s="245"/>
      <c r="Q125" s="245"/>
      <c r="R125" s="245"/>
      <c r="S125" s="245"/>
      <c r="T125" s="246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6" t="s">
        <v>156</v>
      </c>
      <c r="AU125" s="16" t="s">
        <v>94</v>
      </c>
    </row>
    <row r="126" spans="1:65" s="2" customFormat="1" ht="6.95" customHeight="1">
      <c r="A126" s="34"/>
      <c r="B126" s="54"/>
      <c r="C126" s="55"/>
      <c r="D126" s="55"/>
      <c r="E126" s="55"/>
      <c r="F126" s="55"/>
      <c r="G126" s="55"/>
      <c r="H126" s="55"/>
      <c r="I126" s="55"/>
      <c r="J126" s="55"/>
      <c r="K126" s="55"/>
      <c r="L126" s="39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sheetProtection algorithmName="SHA-512" hashValue="w7lKTiyInRHEKGOw0+ykAo7AumGosdi8Wfm4EKS2VhKEbdMMbVhuHm3ypZ7VknidrQMHc6I2cK3+aPovUucr5A==" saltValue="PXnYti8oQ2F+gJFmurbHjYUgxVi7fUIKkoFgR1kgfArgCzsNWkCK6DP3n3MEkndqeVhJ3tkbjB21gcnQ8iQFJQ==" spinCount="100000" sheet="1" objects="1" scenarios="1" formatColumns="0" formatRows="0" autoFilter="0"/>
  <autoFilter ref="C120:K125"/>
  <mergeCells count="12">
    <mergeCell ref="E113:H113"/>
    <mergeCell ref="L2:V2"/>
    <mergeCell ref="E84:H84"/>
    <mergeCell ref="E86:H86"/>
    <mergeCell ref="E88:H88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20-16a-1-01 - Oprava most...</vt:lpstr>
      <vt:lpstr>20-16a-2-01 - Oprava most...</vt:lpstr>
      <vt:lpstr>20-16a-2-02 - Oprava most...</vt:lpstr>
      <vt:lpstr>'20-16a-1-01 - Oprava most...'!Názvy_tisku</vt:lpstr>
      <vt:lpstr>'20-16a-2-01 - Oprava most...'!Názvy_tisku</vt:lpstr>
      <vt:lpstr>'20-16a-2-02 - Oprava most...'!Názvy_tisku</vt:lpstr>
      <vt:lpstr>'Rekapitulace stavby'!Názvy_tisku</vt:lpstr>
      <vt:lpstr>'20-16a-1-01 - Oprava most...'!Oblast_tisku</vt:lpstr>
      <vt:lpstr>'20-16a-2-01 - Oprava most...'!Oblast_tisku</vt:lpstr>
      <vt:lpstr>'20-16a-2-02 - Oprava most...'!Oblast_tisku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Ondrouch Alois</dc:creator>
  <cp:lastModifiedBy>Ondrouch Alois</cp:lastModifiedBy>
  <dcterms:created xsi:type="dcterms:W3CDTF">2021-03-19T10:16:31Z</dcterms:created>
  <dcterms:modified xsi:type="dcterms:W3CDTF">2021-03-22T07:24:14Z</dcterms:modified>
</cp:coreProperties>
</file>